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ohegovmy-my.sharepoint.com/personal/miza_alwani_mohe_gov_my/Documents/CoE/2024/6. Bengkel Permohonan HICoE 2024/1. Dokumen Bengkel/5. Instrumen HICoE_Teras Perkhidmatan/"/>
    </mc:Choice>
  </mc:AlternateContent>
  <xr:revisionPtr revIDLastSave="45" documentId="13_ncr:1_{008A4EC1-6102-4481-9EEC-378724393831}" xr6:coauthVersionLast="47" xr6:coauthVersionMax="47" xr10:uidLastSave="{ADFBA3D0-6917-40CB-AD17-6FF57B8EB14A}"/>
  <bookViews>
    <workbookView xWindow="-120" yWindow="-120" windowWidth="29040" windowHeight="15720" xr2:uid="{00000000-000D-0000-FFFF-FFFF00000000}"/>
  </bookViews>
  <sheets>
    <sheet name="Main" sheetId="1" r:id="rId1"/>
    <sheet name="Data (Section A-F)" sheetId="2" r:id="rId2"/>
    <sheet name="Summary (Section B-F)" sheetId="3" r:id="rId3"/>
    <sheet name="Result" sheetId="5" r:id="rId4"/>
    <sheet name="Endorsement RMC &amp; TNC(PI)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knU7/DM6PvmA8CEN5FMo+0Dbnu3vYHfL9O2usi7jXCo="/>
    </ext>
  </extLst>
</workbook>
</file>

<file path=xl/calcChain.xml><?xml version="1.0" encoding="utf-8"?>
<calcChain xmlns="http://schemas.openxmlformats.org/spreadsheetml/2006/main">
  <c r="D84" i="3" l="1"/>
  <c r="I82" i="3"/>
  <c r="N82" i="3" s="1"/>
  <c r="L80" i="3"/>
  <c r="I80" i="3"/>
  <c r="N80" i="3" s="1"/>
  <c r="N78" i="3"/>
  <c r="M78" i="3"/>
  <c r="L78" i="3"/>
  <c r="K78" i="3"/>
  <c r="I78" i="3"/>
  <c r="J78" i="3" s="1"/>
  <c r="I77" i="3"/>
  <c r="T76" i="3"/>
  <c r="S76" i="3"/>
  <c r="I76" i="3"/>
  <c r="R76" i="3" s="1"/>
  <c r="N75" i="3"/>
  <c r="I75" i="3"/>
  <c r="I84" i="3" s="1"/>
  <c r="I69" i="3"/>
  <c r="D69" i="3"/>
  <c r="N68" i="3"/>
  <c r="M68" i="3"/>
  <c r="L68" i="3"/>
  <c r="K68" i="3"/>
  <c r="J68" i="3"/>
  <c r="Y67" i="3"/>
  <c r="X67" i="3"/>
  <c r="W67" i="3"/>
  <c r="V67" i="3"/>
  <c r="U67" i="3"/>
  <c r="T67" i="3"/>
  <c r="S67" i="3"/>
  <c r="R67" i="3"/>
  <c r="Q67" i="3"/>
  <c r="P67" i="3"/>
  <c r="N67" i="3"/>
  <c r="M67" i="3"/>
  <c r="L67" i="3"/>
  <c r="K67" i="3"/>
  <c r="J67" i="3"/>
  <c r="N65" i="3"/>
  <c r="M65" i="3"/>
  <c r="L65" i="3"/>
  <c r="K65" i="3"/>
  <c r="J65" i="3"/>
  <c r="O64" i="3"/>
  <c r="N64" i="3"/>
  <c r="M64" i="3"/>
  <c r="L64" i="3"/>
  <c r="K64" i="3"/>
  <c r="J64" i="3"/>
  <c r="N63" i="3"/>
  <c r="M63" i="3"/>
  <c r="L63" i="3"/>
  <c r="K63" i="3"/>
  <c r="J63" i="3"/>
  <c r="D57" i="3"/>
  <c r="N56" i="3"/>
  <c r="M56" i="3"/>
  <c r="L56" i="3"/>
  <c r="K56" i="3"/>
  <c r="I56" i="3"/>
  <c r="J56" i="3" s="1"/>
  <c r="N54" i="3"/>
  <c r="I54" i="3"/>
  <c r="H54" i="3"/>
  <c r="I53" i="3"/>
  <c r="J53" i="3" s="1"/>
  <c r="Y52" i="3"/>
  <c r="P52" i="3"/>
  <c r="I52" i="3"/>
  <c r="X52" i="3" s="1"/>
  <c r="J51" i="3"/>
  <c r="I51" i="3"/>
  <c r="I50" i="3"/>
  <c r="L49" i="3"/>
  <c r="I49" i="3"/>
  <c r="I48" i="3"/>
  <c r="I47" i="3"/>
  <c r="I46" i="3"/>
  <c r="L44" i="3"/>
  <c r="J44" i="3"/>
  <c r="I44" i="3"/>
  <c r="I43" i="3"/>
  <c r="L42" i="3"/>
  <c r="I42" i="3"/>
  <c r="I40" i="3"/>
  <c r="N40" i="3" s="1"/>
  <c r="N39" i="3"/>
  <c r="I39" i="3"/>
  <c r="I37" i="3"/>
  <c r="I35" i="3" s="1"/>
  <c r="I57" i="3" s="1"/>
  <c r="I36" i="3"/>
  <c r="I34" i="3"/>
  <c r="I33" i="3"/>
  <c r="L32" i="3"/>
  <c r="K32" i="3"/>
  <c r="I32" i="3"/>
  <c r="I31" i="3"/>
  <c r="I24" i="3"/>
  <c r="J24" i="3" s="1"/>
  <c r="I20" i="3"/>
  <c r="J20" i="3" s="1"/>
  <c r="D19" i="3"/>
  <c r="I22" i="3" s="1"/>
  <c r="D13" i="3"/>
  <c r="I12" i="3"/>
  <c r="Y11" i="3"/>
  <c r="X11" i="3"/>
  <c r="L11" i="3"/>
  <c r="I11" i="3"/>
  <c r="W11" i="3" s="1"/>
  <c r="Y10" i="3"/>
  <c r="X10" i="3"/>
  <c r="V10" i="3"/>
  <c r="T10" i="3"/>
  <c r="S10" i="3"/>
  <c r="R10" i="3"/>
  <c r="Q10" i="3"/>
  <c r="I10" i="3"/>
  <c r="P10" i="3" s="1"/>
  <c r="L9" i="3"/>
  <c r="I9" i="3"/>
  <c r="I8" i="3"/>
  <c r="I7" i="3"/>
  <c r="I13" i="3" s="1"/>
  <c r="I151" i="2"/>
  <c r="I150" i="2"/>
  <c r="O82" i="3" s="1"/>
  <c r="I148" i="2"/>
  <c r="O80" i="3" s="1"/>
  <c r="I146" i="2"/>
  <c r="O78" i="3" s="1"/>
  <c r="I145" i="2"/>
  <c r="J77" i="3" s="1"/>
  <c r="O77" i="3" s="1"/>
  <c r="I144" i="2"/>
  <c r="I143" i="2"/>
  <c r="I137" i="2"/>
  <c r="O68" i="3" s="1"/>
  <c r="I136" i="2"/>
  <c r="O67" i="3" s="1"/>
  <c r="I134" i="2"/>
  <c r="O65" i="3" s="1"/>
  <c r="I133" i="2"/>
  <c r="I132" i="2"/>
  <c r="O63" i="3" s="1"/>
  <c r="I126" i="2"/>
  <c r="O56" i="3" s="1"/>
  <c r="I125" i="2"/>
  <c r="H124" i="2"/>
  <c r="N55" i="3" s="1"/>
  <c r="G124" i="2"/>
  <c r="M55" i="3" s="1"/>
  <c r="F124" i="2"/>
  <c r="L55" i="3" s="1"/>
  <c r="E124" i="2"/>
  <c r="D124" i="2"/>
  <c r="I123" i="2"/>
  <c r="I122" i="2"/>
  <c r="I121" i="2"/>
  <c r="I120" i="2"/>
  <c r="I119" i="2"/>
  <c r="I118" i="2"/>
  <c r="I117" i="2"/>
  <c r="J48" i="3" s="1"/>
  <c r="O48" i="3" s="1"/>
  <c r="I116" i="2"/>
  <c r="I115" i="2"/>
  <c r="H114" i="2"/>
  <c r="G114" i="2"/>
  <c r="F114" i="2"/>
  <c r="E114" i="2"/>
  <c r="D114" i="2"/>
  <c r="I113" i="2"/>
  <c r="I112" i="2"/>
  <c r="I111" i="2"/>
  <c r="H110" i="2"/>
  <c r="G110" i="2"/>
  <c r="F110" i="2"/>
  <c r="E110" i="2"/>
  <c r="D110" i="2"/>
  <c r="I110" i="2" s="1"/>
  <c r="I109" i="2"/>
  <c r="O40" i="3" s="1"/>
  <c r="I108" i="2"/>
  <c r="H107" i="2"/>
  <c r="G107" i="2"/>
  <c r="I107" i="2" s="1"/>
  <c r="F107" i="2"/>
  <c r="E107" i="2"/>
  <c r="D107" i="2"/>
  <c r="I106" i="2"/>
  <c r="I105" i="2"/>
  <c r="H104" i="2"/>
  <c r="G104" i="2"/>
  <c r="F104" i="2"/>
  <c r="E104" i="2"/>
  <c r="D104" i="2"/>
  <c r="I103" i="2"/>
  <c r="I102" i="2"/>
  <c r="I101" i="2"/>
  <c r="I100" i="2"/>
  <c r="I94" i="2"/>
  <c r="O24" i="3" s="1"/>
  <c r="I93" i="2"/>
  <c r="I92" i="2"/>
  <c r="O22" i="3" s="1"/>
  <c r="I91" i="2"/>
  <c r="I90" i="2"/>
  <c r="O20" i="3" s="1"/>
  <c r="I89" i="2"/>
  <c r="I88" i="2"/>
  <c r="H87" i="2"/>
  <c r="G87" i="2"/>
  <c r="F87" i="2"/>
  <c r="E87" i="2"/>
  <c r="D87" i="2"/>
  <c r="I81" i="2"/>
  <c r="I80" i="2"/>
  <c r="H79" i="2"/>
  <c r="G79" i="2"/>
  <c r="F79" i="2"/>
  <c r="E79" i="2"/>
  <c r="D79" i="2"/>
  <c r="I78" i="2"/>
  <c r="I77" i="2"/>
  <c r="I76" i="2"/>
  <c r="I75" i="2"/>
  <c r="H74" i="2"/>
  <c r="H135" i="2" s="1"/>
  <c r="N66" i="3" s="1"/>
  <c r="G74" i="2"/>
  <c r="G135" i="2" s="1"/>
  <c r="M66" i="3" s="1"/>
  <c r="F74" i="2"/>
  <c r="E74" i="2"/>
  <c r="E135" i="2" s="1"/>
  <c r="K66" i="3" s="1"/>
  <c r="D74" i="2"/>
  <c r="I74" i="2" s="1"/>
  <c r="I73" i="2"/>
  <c r="I72" i="2"/>
  <c r="I71" i="2"/>
  <c r="H70" i="2"/>
  <c r="N10" i="3" s="1"/>
  <c r="G70" i="2"/>
  <c r="M10" i="3" s="1"/>
  <c r="F70" i="2"/>
  <c r="L10" i="3" s="1"/>
  <c r="E70" i="2"/>
  <c r="K10" i="3" s="1"/>
  <c r="D70" i="2"/>
  <c r="I70" i="2" s="1"/>
  <c r="O10" i="3" s="1"/>
  <c r="H69" i="2"/>
  <c r="G69" i="2"/>
  <c r="F69" i="2"/>
  <c r="E69" i="2"/>
  <c r="D69" i="2"/>
  <c r="I68" i="2"/>
  <c r="I67" i="2"/>
  <c r="I66" i="2"/>
  <c r="I65" i="2"/>
  <c r="I64" i="2"/>
  <c r="H63" i="2"/>
  <c r="N8" i="3" s="1"/>
  <c r="G63" i="2"/>
  <c r="M8" i="3" s="1"/>
  <c r="F63" i="2"/>
  <c r="L8" i="3" s="1"/>
  <c r="E63" i="2"/>
  <c r="K8" i="3" s="1"/>
  <c r="D63" i="2"/>
  <c r="I63" i="2" s="1"/>
  <c r="O8" i="3" s="1"/>
  <c r="I57" i="2"/>
  <c r="I56" i="2"/>
  <c r="I55" i="2"/>
  <c r="I54" i="2"/>
  <c r="I53" i="2"/>
  <c r="I52" i="2"/>
  <c r="H51" i="2"/>
  <c r="G51" i="2"/>
  <c r="F51" i="2"/>
  <c r="E51" i="2"/>
  <c r="E33" i="2" s="1"/>
  <c r="D51" i="2"/>
  <c r="I50" i="2"/>
  <c r="I49" i="2"/>
  <c r="H48" i="2"/>
  <c r="G48" i="2"/>
  <c r="F48" i="2"/>
  <c r="E48" i="2"/>
  <c r="D48" i="2"/>
  <c r="I47" i="2"/>
  <c r="I46" i="2"/>
  <c r="H45" i="2"/>
  <c r="H35" i="2" s="1"/>
  <c r="G45" i="2"/>
  <c r="F45" i="2"/>
  <c r="E45" i="2"/>
  <c r="D45" i="2"/>
  <c r="I44" i="2"/>
  <c r="I43" i="2"/>
  <c r="H42" i="2"/>
  <c r="G42" i="2"/>
  <c r="G34" i="2" s="1"/>
  <c r="F42" i="2"/>
  <c r="F34" i="2" s="1"/>
  <c r="E42" i="2"/>
  <c r="E34" i="2" s="1"/>
  <c r="D42" i="2"/>
  <c r="D34" i="2" s="1"/>
  <c r="I41" i="2"/>
  <c r="I40" i="2"/>
  <c r="H39" i="2"/>
  <c r="G39" i="2"/>
  <c r="G32" i="2" s="1"/>
  <c r="F39" i="2"/>
  <c r="E39" i="2"/>
  <c r="D39" i="2"/>
  <c r="I38" i="2"/>
  <c r="I37" i="2"/>
  <c r="I36" i="2"/>
  <c r="H36" i="2"/>
  <c r="H32" i="2" s="1"/>
  <c r="G36" i="2"/>
  <c r="F36" i="2"/>
  <c r="E36" i="2"/>
  <c r="D36" i="2"/>
  <c r="E35" i="2"/>
  <c r="D35" i="2"/>
  <c r="H31" i="2"/>
  <c r="I29" i="2"/>
  <c r="I28" i="2"/>
  <c r="I27" i="2"/>
  <c r="I26" i="2"/>
  <c r="I25" i="2"/>
  <c r="H24" i="2"/>
  <c r="N52" i="3" s="1"/>
  <c r="G24" i="2"/>
  <c r="F24" i="2"/>
  <c r="E24" i="2"/>
  <c r="D24" i="2"/>
  <c r="H23" i="2"/>
  <c r="N50" i="3" s="1"/>
  <c r="G23" i="2"/>
  <c r="M50" i="3" s="1"/>
  <c r="F23" i="2"/>
  <c r="L52" i="3" s="1"/>
  <c r="E23" i="2"/>
  <c r="D23" i="2"/>
  <c r="J52" i="3" s="1"/>
  <c r="I22" i="2"/>
  <c r="I21" i="2"/>
  <c r="H20" i="2"/>
  <c r="G20" i="2"/>
  <c r="M75" i="3" s="1"/>
  <c r="F20" i="2"/>
  <c r="L75" i="3" s="1"/>
  <c r="E20" i="2"/>
  <c r="K75" i="3" s="1"/>
  <c r="D20" i="2"/>
  <c r="J75" i="3" s="1"/>
  <c r="I19" i="2"/>
  <c r="P15" i="2" s="1"/>
  <c r="V11" i="3" s="1"/>
  <c r="I18" i="2"/>
  <c r="I17" i="2"/>
  <c r="I16" i="2"/>
  <c r="O15" i="2"/>
  <c r="U11" i="3" s="1"/>
  <c r="N15" i="2"/>
  <c r="T11" i="3" s="1"/>
  <c r="M15" i="2"/>
  <c r="S11" i="3" s="1"/>
  <c r="L15" i="2"/>
  <c r="R11" i="3" s="1"/>
  <c r="K15" i="2"/>
  <c r="Q11" i="3" s="1"/>
  <c r="H15" i="2"/>
  <c r="N9" i="3" s="1"/>
  <c r="G15" i="2"/>
  <c r="F15" i="2"/>
  <c r="E15" i="2"/>
  <c r="D15" i="2"/>
  <c r="I15" i="2" s="1"/>
  <c r="I14" i="2"/>
  <c r="I13" i="2"/>
  <c r="I12" i="2"/>
  <c r="I11" i="2"/>
  <c r="H10" i="2"/>
  <c r="N46" i="3" s="1"/>
  <c r="G10" i="2"/>
  <c r="M39" i="3" s="1"/>
  <c r="F10" i="2"/>
  <c r="R37" i="3" s="1"/>
  <c r="W37" i="3" s="1"/>
  <c r="E10" i="2"/>
  <c r="K42" i="3" s="1"/>
  <c r="D10" i="2"/>
  <c r="J42" i="3" s="1"/>
  <c r="I114" i="2" l="1"/>
  <c r="I79" i="2"/>
  <c r="F135" i="2"/>
  <c r="L66" i="3" s="1"/>
  <c r="L69" i="3" s="1"/>
  <c r="I69" i="2"/>
  <c r="O76" i="3"/>
  <c r="L54" i="3"/>
  <c r="D31" i="2"/>
  <c r="D30" i="2" s="1"/>
  <c r="I48" i="2"/>
  <c r="F31" i="2"/>
  <c r="F32" i="2"/>
  <c r="I39" i="2"/>
  <c r="I35" i="2" s="1"/>
  <c r="G35" i="2"/>
  <c r="G33" i="2"/>
  <c r="K51" i="3"/>
  <c r="K52" i="3"/>
  <c r="I20" i="2"/>
  <c r="N11" i="3"/>
  <c r="N7" i="3"/>
  <c r="N42" i="3"/>
  <c r="T37" i="3"/>
  <c r="Y37" i="3" s="1"/>
  <c r="N37" i="3" s="1"/>
  <c r="M49" i="3"/>
  <c r="K49" i="3"/>
  <c r="K44" i="3"/>
  <c r="K34" i="3"/>
  <c r="K54" i="3"/>
  <c r="M52" i="3"/>
  <c r="O75" i="3"/>
  <c r="M44" i="3"/>
  <c r="S37" i="3"/>
  <c r="X37" i="3" s="1"/>
  <c r="M37" i="3" s="1"/>
  <c r="M9" i="3"/>
  <c r="M11" i="3"/>
  <c r="M42" i="3"/>
  <c r="M54" i="3"/>
  <c r="J32" i="3"/>
  <c r="J54" i="3"/>
  <c r="J47" i="3"/>
  <c r="J49" i="3"/>
  <c r="O83" i="3"/>
  <c r="K22" i="3"/>
  <c r="J22" i="3"/>
  <c r="L22" i="3"/>
  <c r="N22" i="3"/>
  <c r="M22" i="3"/>
  <c r="K69" i="3"/>
  <c r="M69" i="3"/>
  <c r="L37" i="3"/>
  <c r="N69" i="3"/>
  <c r="H34" i="2"/>
  <c r="I87" i="2"/>
  <c r="J82" i="3"/>
  <c r="I24" i="2"/>
  <c r="J34" i="3"/>
  <c r="U76" i="3"/>
  <c r="K82" i="3"/>
  <c r="E31" i="2"/>
  <c r="J12" i="3"/>
  <c r="K20" i="3"/>
  <c r="K47" i="3"/>
  <c r="K53" i="3"/>
  <c r="I45" i="2"/>
  <c r="J8" i="3"/>
  <c r="K24" i="3"/>
  <c r="J76" i="3"/>
  <c r="V76" i="3"/>
  <c r="L82" i="3"/>
  <c r="F33" i="2"/>
  <c r="F35" i="2"/>
  <c r="D135" i="2"/>
  <c r="U10" i="3"/>
  <c r="P11" i="3"/>
  <c r="K12" i="3"/>
  <c r="L20" i="3"/>
  <c r="L24" i="3"/>
  <c r="N32" i="3"/>
  <c r="L34" i="3"/>
  <c r="P36" i="3"/>
  <c r="U36" i="3" s="1"/>
  <c r="J36" i="3" s="1"/>
  <c r="K40" i="3"/>
  <c r="N44" i="3"/>
  <c r="L47" i="3"/>
  <c r="N49" i="3"/>
  <c r="L51" i="3"/>
  <c r="Q52" i="3"/>
  <c r="L53" i="3"/>
  <c r="J55" i="3"/>
  <c r="K76" i="3"/>
  <c r="W76" i="3"/>
  <c r="M82" i="3"/>
  <c r="G31" i="2"/>
  <c r="G30" i="2" s="1"/>
  <c r="I42" i="2"/>
  <c r="I34" i="2" s="1"/>
  <c r="I51" i="2"/>
  <c r="I31" i="2" s="1"/>
  <c r="J10" i="3"/>
  <c r="L12" i="3"/>
  <c r="M20" i="3"/>
  <c r="M24" i="3"/>
  <c r="J31" i="3"/>
  <c r="M34" i="3"/>
  <c r="Q36" i="3"/>
  <c r="V36" i="3" s="1"/>
  <c r="K36" i="3" s="1"/>
  <c r="L40" i="3"/>
  <c r="J43" i="3"/>
  <c r="M47" i="3"/>
  <c r="M51" i="3"/>
  <c r="R52" i="3"/>
  <c r="M53" i="3"/>
  <c r="K55" i="3"/>
  <c r="L76" i="3"/>
  <c r="X76" i="3"/>
  <c r="J40" i="3"/>
  <c r="H33" i="2"/>
  <c r="H30" i="2" s="1"/>
  <c r="I104" i="2"/>
  <c r="W10" i="3"/>
  <c r="M12" i="3"/>
  <c r="I19" i="3"/>
  <c r="I25" i="3" s="1"/>
  <c r="N20" i="3"/>
  <c r="I23" i="3"/>
  <c r="N24" i="3"/>
  <c r="K31" i="3"/>
  <c r="N34" i="3"/>
  <c r="R36" i="3"/>
  <c r="W36" i="3" s="1"/>
  <c r="L36" i="3" s="1"/>
  <c r="M40" i="3"/>
  <c r="K43" i="3"/>
  <c r="N47" i="3"/>
  <c r="N51" i="3"/>
  <c r="S52" i="3"/>
  <c r="N53" i="3"/>
  <c r="M76" i="3"/>
  <c r="Y76" i="3"/>
  <c r="J80" i="3"/>
  <c r="D33" i="2"/>
  <c r="N12" i="3"/>
  <c r="N13" i="3" s="1"/>
  <c r="L31" i="3"/>
  <c r="J33" i="3"/>
  <c r="S36" i="3"/>
  <c r="X36" i="3" s="1"/>
  <c r="M36" i="3" s="1"/>
  <c r="L43" i="3"/>
  <c r="J46" i="3"/>
  <c r="J50" i="3"/>
  <c r="T52" i="3"/>
  <c r="N76" i="3"/>
  <c r="N84" i="3" s="1"/>
  <c r="K80" i="3"/>
  <c r="M32" i="3"/>
  <c r="D32" i="2"/>
  <c r="J7" i="3"/>
  <c r="I21" i="3"/>
  <c r="O21" i="3" s="1"/>
  <c r="D25" i="3"/>
  <c r="M31" i="3"/>
  <c r="K33" i="3"/>
  <c r="T36" i="3"/>
  <c r="Y36" i="3" s="1"/>
  <c r="N36" i="3" s="1"/>
  <c r="J39" i="3"/>
  <c r="M43" i="3"/>
  <c r="K46" i="3"/>
  <c r="K50" i="3"/>
  <c r="U52" i="3"/>
  <c r="I23" i="2"/>
  <c r="O52" i="3" s="1"/>
  <c r="K7" i="3"/>
  <c r="J21" i="3"/>
  <c r="N31" i="3"/>
  <c r="L33" i="3"/>
  <c r="P37" i="3"/>
  <c r="U37" i="3" s="1"/>
  <c r="J37" i="3" s="1"/>
  <c r="K39" i="3"/>
  <c r="N43" i="3"/>
  <c r="L46" i="3"/>
  <c r="L50" i="3"/>
  <c r="V52" i="3"/>
  <c r="P76" i="3"/>
  <c r="M80" i="3"/>
  <c r="E32" i="2"/>
  <c r="I10" i="2"/>
  <c r="O49" i="3" s="1"/>
  <c r="I124" i="2"/>
  <c r="L7" i="3"/>
  <c r="J9" i="3"/>
  <c r="J11" i="3"/>
  <c r="M33" i="3"/>
  <c r="Q37" i="3"/>
  <c r="V37" i="3" s="1"/>
  <c r="K37" i="3" s="1"/>
  <c r="L39" i="3"/>
  <c r="M46" i="3"/>
  <c r="W52" i="3"/>
  <c r="Q76" i="3"/>
  <c r="M7" i="3"/>
  <c r="K9" i="3"/>
  <c r="K11" i="3"/>
  <c r="N33" i="3"/>
  <c r="L84" i="3" l="1"/>
  <c r="O32" i="3"/>
  <c r="L13" i="3"/>
  <c r="O84" i="3"/>
  <c r="E11" i="5" s="1"/>
  <c r="F30" i="2"/>
  <c r="I33" i="2"/>
  <c r="I30" i="2" s="1"/>
  <c r="I32" i="2"/>
  <c r="O36" i="3"/>
  <c r="O51" i="3"/>
  <c r="O54" i="3"/>
  <c r="O12" i="3"/>
  <c r="O37" i="3"/>
  <c r="O43" i="3"/>
  <c r="O34" i="3"/>
  <c r="J19" i="3"/>
  <c r="J25" i="3" s="1"/>
  <c r="N19" i="3"/>
  <c r="O50" i="3"/>
  <c r="O19" i="3"/>
  <c r="O53" i="3"/>
  <c r="M57" i="3"/>
  <c r="O42" i="3"/>
  <c r="O46" i="3"/>
  <c r="O11" i="3"/>
  <c r="O9" i="3"/>
  <c r="O39" i="3"/>
  <c r="O7" i="3"/>
  <c r="O33" i="3"/>
  <c r="O31" i="3"/>
  <c r="J57" i="3"/>
  <c r="O55" i="3"/>
  <c r="O47" i="3"/>
  <c r="K13" i="3"/>
  <c r="L57" i="3"/>
  <c r="N57" i="3"/>
  <c r="J13" i="3"/>
  <c r="M19" i="3"/>
  <c r="O44" i="3"/>
  <c r="M13" i="3"/>
  <c r="M84" i="3"/>
  <c r="K57" i="3"/>
  <c r="L19" i="3"/>
  <c r="K19" i="3"/>
  <c r="K25" i="3" s="1"/>
  <c r="J84" i="3"/>
  <c r="I135" i="2"/>
  <c r="J66" i="3"/>
  <c r="K84" i="3"/>
  <c r="N23" i="3"/>
  <c r="M23" i="3"/>
  <c r="L23" i="3"/>
  <c r="K23" i="3"/>
  <c r="J23" i="3"/>
  <c r="O23" i="3"/>
  <c r="E30" i="2"/>
  <c r="O25" i="3" l="1"/>
  <c r="E8" i="5" s="1"/>
  <c r="L25" i="3"/>
  <c r="N25" i="3"/>
  <c r="O66" i="3"/>
  <c r="O69" i="3" s="1"/>
  <c r="E10" i="5" s="1"/>
  <c r="J69" i="3"/>
  <c r="O57" i="3"/>
  <c r="E9" i="5" s="1"/>
  <c r="O13" i="3"/>
  <c r="E7" i="5" s="1"/>
  <c r="M25" i="3"/>
  <c r="E19" i="5" l="1"/>
  <c r="E12" i="5"/>
  <c r="E18" i="5" s="1"/>
</calcChain>
</file>

<file path=xl/sharedStrings.xml><?xml version="1.0" encoding="utf-8"?>
<sst xmlns="http://schemas.openxmlformats.org/spreadsheetml/2006/main" count="485" uniqueCount="303">
  <si>
    <t>HIGHER INSTITUTION CENTRES OF EXCELLENCE (HICoE) INSTRUMENT</t>
  </si>
  <si>
    <t>SERVICES THRUST VERSION 2024</t>
  </si>
  <si>
    <t>NAME OF UNIVERSITY</t>
  </si>
  <si>
    <t>CONTACT DETAILS</t>
  </si>
  <si>
    <t>NAME OF CENTRE OF EXCELLENCE (CoE)</t>
  </si>
  <si>
    <t>NAME OF HEAD</t>
  </si>
  <si>
    <t>DESIGNATION</t>
  </si>
  <si>
    <t>ADDRESS</t>
  </si>
  <si>
    <t>TELEPHONE NO.</t>
  </si>
  <si>
    <t>FAX NO.</t>
  </si>
  <si>
    <t>EMAIL</t>
  </si>
  <si>
    <t>*NICHE AREA RESEARCH</t>
  </si>
  <si>
    <r>
      <rPr>
        <b/>
        <sz val="14"/>
        <color rgb="FF000000"/>
        <rFont val="Arial"/>
      </rPr>
      <t xml:space="preserve">* </t>
    </r>
    <r>
      <rPr>
        <b/>
        <u/>
        <sz val="14"/>
        <color rgb="FF000000"/>
        <rFont val="Arial"/>
      </rPr>
      <t>NICHE AREA RESEARCH:</t>
    </r>
    <r>
      <rPr>
        <b/>
        <sz val="11"/>
        <color rgb="FF000000"/>
        <rFont val="Arial"/>
      </rPr>
      <t xml:space="preserve">
  - Makanan 
     </t>
    </r>
    <r>
      <rPr>
        <i/>
        <sz val="11"/>
        <color rgb="FF000000"/>
        <rFont val="Arial"/>
      </rPr>
      <t>Food</t>
    </r>
    <r>
      <rPr>
        <b/>
        <sz val="11"/>
        <color rgb="FF000000"/>
        <rFont val="Arial"/>
      </rPr>
      <t xml:space="preserve">
  - Tenaga
     </t>
    </r>
    <r>
      <rPr>
        <i/>
        <sz val="11"/>
        <color rgb="FF000000"/>
        <rFont val="Arial"/>
      </rPr>
      <t>Energy</t>
    </r>
    <r>
      <rPr>
        <b/>
        <sz val="11"/>
        <color rgb="FF000000"/>
        <rFont val="Arial"/>
      </rPr>
      <t xml:space="preserve">
  - Tanaman
     </t>
    </r>
    <r>
      <rPr>
        <i/>
        <sz val="11"/>
        <color rgb="FF000000"/>
        <rFont val="Arial"/>
      </rPr>
      <t>Plantation</t>
    </r>
    <r>
      <rPr>
        <b/>
        <sz val="11"/>
        <color rgb="FF000000"/>
        <rFont val="Arial"/>
      </rPr>
      <t xml:space="preserve">
  - Keselamatan Siber
     </t>
    </r>
    <r>
      <rPr>
        <i/>
        <sz val="11"/>
        <color rgb="FF000000"/>
        <rFont val="Arial"/>
      </rPr>
      <t>Cyber Security</t>
    </r>
    <r>
      <rPr>
        <b/>
        <sz val="11"/>
        <color rgb="FF000000"/>
        <rFont val="Arial"/>
      </rPr>
      <t xml:space="preserve">
  - Air
     </t>
    </r>
    <r>
      <rPr>
        <i/>
        <sz val="11"/>
        <color rgb="FF000000"/>
        <rFont val="Arial"/>
      </rPr>
      <t>Water</t>
    </r>
    <r>
      <rPr>
        <b/>
        <sz val="11"/>
        <color rgb="FF000000"/>
        <rFont val="Arial"/>
      </rPr>
      <t xml:space="preserve">
  - Biodiversiti
     </t>
    </r>
    <r>
      <rPr>
        <i/>
        <sz val="11"/>
        <color rgb="FF000000"/>
        <rFont val="Arial"/>
      </rPr>
      <t>Biodiversity</t>
    </r>
    <r>
      <rPr>
        <b/>
        <sz val="11"/>
        <color rgb="FF000000"/>
        <rFont val="Arial"/>
      </rPr>
      <t xml:space="preserve">
  - Penjagaan Kesihatan dan Perubatan
     </t>
    </r>
    <r>
      <rPr>
        <i/>
        <sz val="11"/>
        <color rgb="FF000000"/>
        <rFont val="Arial"/>
      </rPr>
      <t>Healthcare and Medicine</t>
    </r>
    <r>
      <rPr>
        <b/>
        <sz val="11"/>
        <color rgb="FF000000"/>
        <rFont val="Arial"/>
      </rPr>
      <t xml:space="preserve">
  - Persekitaran dan Perubahan Iklim
     </t>
    </r>
    <r>
      <rPr>
        <i/>
        <sz val="11"/>
        <color rgb="FF000000"/>
        <rFont val="Arial"/>
      </rPr>
      <t>Environment and Climate Change</t>
    </r>
    <r>
      <rPr>
        <b/>
        <sz val="11"/>
        <color rgb="FF000000"/>
        <rFont val="Arial"/>
      </rPr>
      <t xml:space="preserve">
  - Pengangkutan dan Mobiliti
    </t>
    </r>
    <r>
      <rPr>
        <i/>
        <sz val="11"/>
        <color rgb="FF000000"/>
        <rFont val="Arial"/>
      </rPr>
      <t>Transportation and Mobility</t>
    </r>
    <r>
      <rPr>
        <b/>
        <sz val="11"/>
        <color rgb="FF000000"/>
        <rFont val="Arial"/>
      </rPr>
      <t xml:space="preserve">
  - Pendidikan
     </t>
    </r>
    <r>
      <rPr>
        <i/>
        <sz val="11"/>
        <color rgb="FF000000"/>
        <rFont val="Arial"/>
      </rPr>
      <t>Education</t>
    </r>
    <r>
      <rPr>
        <b/>
        <sz val="11"/>
        <color rgb="FF000000"/>
        <rFont val="Arial"/>
      </rPr>
      <t xml:space="preserve">
  - Perkhidmatan Perniagaan dan Kewangan
    </t>
    </r>
    <r>
      <rPr>
        <i/>
        <sz val="11"/>
        <color rgb="FF000000"/>
        <rFont val="Arial"/>
      </rPr>
      <t>Business and Financial Services</t>
    </r>
    <r>
      <rPr>
        <b/>
        <sz val="11"/>
        <color rgb="FF000000"/>
        <rFont val="Arial"/>
      </rPr>
      <t xml:space="preserve">
  - Budaya dan Industri Kreatif
    </t>
    </r>
    <r>
      <rPr>
        <i/>
        <sz val="11"/>
        <color rgb="FF000000"/>
        <rFont val="Arial"/>
      </rPr>
      <t>Creative Culture and Industry</t>
    </r>
    <r>
      <rPr>
        <b/>
        <sz val="11"/>
        <color rgb="FF000000"/>
        <rFont val="Arial"/>
      </rPr>
      <t xml:space="preserve">
  - Teknologi dan Sistem Pintar
     </t>
    </r>
    <r>
      <rPr>
        <i/>
        <sz val="11"/>
        <color rgb="FF000000"/>
        <rFont val="Arial"/>
      </rPr>
      <t>Smart Technology and System</t>
    </r>
    <r>
      <rPr>
        <b/>
        <sz val="11"/>
        <color rgb="FF000000"/>
        <rFont val="Arial"/>
      </rPr>
      <t xml:space="preserve">
  - Pengetahuan dan Penemuan Sains Terkehadapan
     </t>
    </r>
    <r>
      <rPr>
        <i/>
        <sz val="11"/>
        <color rgb="FF000000"/>
        <rFont val="Arial"/>
      </rPr>
      <t>Knowledge and Discovery of Frontiers</t>
    </r>
    <r>
      <rPr>
        <b/>
        <sz val="11"/>
        <color rgb="FF000000"/>
        <rFont val="Arial"/>
      </rPr>
      <t xml:space="preserve">
Note : Choose only </t>
    </r>
    <r>
      <rPr>
        <b/>
        <u/>
        <sz val="12"/>
        <color rgb="FF000000"/>
        <rFont val="Arial"/>
      </rPr>
      <t>one (1) niche</t>
    </r>
    <r>
      <rPr>
        <b/>
        <sz val="11"/>
        <color rgb="FF000000"/>
        <rFont val="Arial"/>
      </rPr>
      <t xml:space="preserve"> for your CoE</t>
    </r>
  </si>
  <si>
    <t xml:space="preserve">NICHE AREA FOCUSED </t>
  </si>
  <si>
    <t>INITIATED AT THE REQUEST OF</t>
  </si>
  <si>
    <t>Cabinet</t>
  </si>
  <si>
    <t>[Kindly ( / ) at appropriate box]</t>
  </si>
  <si>
    <t>MOHE</t>
  </si>
  <si>
    <t>University-Senate</t>
  </si>
  <si>
    <t>University-Vice Chancelor</t>
  </si>
  <si>
    <t>Faculty / School</t>
  </si>
  <si>
    <t>External Agency (Malaysia)</t>
  </si>
  <si>
    <t>External Agency (International)</t>
  </si>
  <si>
    <t>Research Cluster</t>
  </si>
  <si>
    <t>Centre</t>
  </si>
  <si>
    <t>Unit</t>
  </si>
  <si>
    <t xml:space="preserve">Others (Please Specify) </t>
  </si>
  <si>
    <t>APPROVING BODY</t>
  </si>
  <si>
    <t>University Board (LPU)</t>
  </si>
  <si>
    <t>University Senate</t>
  </si>
  <si>
    <t>Others (Please Specify)</t>
  </si>
  <si>
    <r>
      <rPr>
        <b/>
        <sz val="14"/>
        <color rgb="FF000000"/>
        <rFont val="Arial"/>
      </rPr>
      <t xml:space="preserve">** If CoE has not been approved by University Senate or LPU, kindly </t>
    </r>
    <r>
      <rPr>
        <b/>
        <u/>
        <sz val="14"/>
        <color rgb="FF000000"/>
        <rFont val="Arial"/>
      </rPr>
      <t>do NOT</t>
    </r>
    <r>
      <rPr>
        <b/>
        <sz val="14"/>
        <color rgb="FF000000"/>
        <rFont val="Arial"/>
      </rPr>
      <t xml:space="preserve"> </t>
    </r>
  </si>
  <si>
    <t xml:space="preserve">    proceed to fill the form as it will not be processed.</t>
  </si>
  <si>
    <t>DATE OF APPROVAL (dd/mm/yyyy)</t>
  </si>
  <si>
    <t xml:space="preserve">FOR ANY INQUIRY : </t>
  </si>
  <si>
    <t>1)</t>
  </si>
  <si>
    <t>PUAN YOGITHA A/P V. MUNIANDY</t>
  </si>
  <si>
    <t xml:space="preserve">03 - 8870 6958       </t>
  </si>
  <si>
    <t>yogitha@mohe.gov.my</t>
  </si>
  <si>
    <t>2)</t>
  </si>
  <si>
    <t>PUAN WAN NUR AMIRAH BINTI WAN YAHYA</t>
  </si>
  <si>
    <t xml:space="preserve">03 - 8870 6957   </t>
  </si>
  <si>
    <t>wn.amirah@mohe.gov.my</t>
  </si>
  <si>
    <t>3)</t>
  </si>
  <si>
    <t>CIK SITI NOR AUNINAJWA BINTI ZABIDI</t>
  </si>
  <si>
    <t>03 - 8870 6962</t>
  </si>
  <si>
    <t>auninajwa@mohe.gov.my</t>
  </si>
  <si>
    <t>CoE DATA</t>
  </si>
  <si>
    <t>HICoE SERVICES THRUST</t>
  </si>
  <si>
    <t>SECTION A : GENERAL INFORMATION</t>
  </si>
  <si>
    <t>No.</t>
  </si>
  <si>
    <t>Sub-Criteria</t>
  </si>
  <si>
    <t>Description</t>
  </si>
  <si>
    <t xml:space="preserve">TOTAL </t>
  </si>
  <si>
    <t>Academic staff (permanent/contract)</t>
  </si>
  <si>
    <t>a. Total number of  full member 
    academic staff (excluding staff on 
    study leave)</t>
  </si>
  <si>
    <t xml:space="preserve">    (i) Professor</t>
  </si>
  <si>
    <t xml:space="preserve">    (ii) Associate Professor</t>
  </si>
  <si>
    <t xml:space="preserve">    (iii) Senior Lecturer</t>
  </si>
  <si>
    <t xml:space="preserve">    (iv) Lecturer</t>
  </si>
  <si>
    <t>b. Total number of academic staff for 
   associate member (excluding staff on 
   study leave)</t>
  </si>
  <si>
    <t>Total FTE</t>
  </si>
  <si>
    <t>c. Total number of support staff 
   (Permanent/ Contract) including RO 
   and RA but excluding postgraduates</t>
  </si>
  <si>
    <t xml:space="preserve">   i) Support Staff</t>
  </si>
  <si>
    <t xml:space="preserve">   ii) RO/RA</t>
  </si>
  <si>
    <t xml:space="preserve">d. Total number of Active S&amp;T 
    academic staff </t>
  </si>
  <si>
    <t>f. Total number of active S&amp;T academic 
  staff (Full Member)</t>
  </si>
  <si>
    <t>g. Number of active S&amp;T academic staff 
   (Associate Member)</t>
  </si>
  <si>
    <t>j. Number of active foreign academic staff</t>
  </si>
  <si>
    <t>Post-graduate students enrolled (including local &amp; international)</t>
  </si>
  <si>
    <t>Total number of local and foreign postgraduate students</t>
  </si>
  <si>
    <t xml:space="preserve">    ● PhD</t>
  </si>
  <si>
    <t xml:space="preserve">    ● Postgraduates by Research</t>
  </si>
  <si>
    <t xml:space="preserve">    ● Postgraduates (Foreign)</t>
  </si>
  <si>
    <t xml:space="preserve">    ● Master (Local)</t>
  </si>
  <si>
    <t xml:space="preserve">    ● Master (Foreign)</t>
  </si>
  <si>
    <t xml:space="preserve">   (i) Master - Research (Local)</t>
  </si>
  <si>
    <t xml:space="preserve">       Full Time</t>
  </si>
  <si>
    <t xml:space="preserve">       Part Time</t>
  </si>
  <si>
    <t xml:space="preserve">   (ii) Master - Research (Foreign)</t>
  </si>
  <si>
    <t xml:space="preserve">   (iii) Master - Coursework (Local)</t>
  </si>
  <si>
    <t xml:space="preserve">   (iv) Master - Coursework (Foreign)</t>
  </si>
  <si>
    <t xml:space="preserve">   (v) PhD (Local)</t>
  </si>
  <si>
    <t xml:space="preserve">   (vi) PhD (Foreign)</t>
  </si>
  <si>
    <t xml:space="preserve">   (vii) Doctoral Level Coursework (Local)</t>
  </si>
  <si>
    <t xml:space="preserve">   (viii) Doctoral Level Coursework 
         (Foreign)</t>
  </si>
  <si>
    <t>Postgraduate Graduated</t>
  </si>
  <si>
    <t>a. Number of PhD (research mode) 
    graduated in the year</t>
  </si>
  <si>
    <t>b. Number of Master (research mode) 
   graduated in the year</t>
  </si>
  <si>
    <t>SECTION B : SERVICES (40 MARKS)
(CAPPED AT 200% EXCEPT AVERAGE FEE AND RATIO / OUTPUT)</t>
  </si>
  <si>
    <t>TOTAL</t>
  </si>
  <si>
    <t>Training / Intellectual Discourse</t>
  </si>
  <si>
    <t>Average fee per participants</t>
  </si>
  <si>
    <t>a. Gross income generated as a training 
    provider</t>
  </si>
  <si>
    <t>b. Number of participants</t>
  </si>
  <si>
    <t>c. i) Number of Clients</t>
  </si>
  <si>
    <t xml:space="preserve">    ii) Number of Unique Clients</t>
  </si>
  <si>
    <t xml:space="preserve">   iii) Repeat Clients</t>
  </si>
  <si>
    <t>Profesional Services</t>
  </si>
  <si>
    <t>Nett income per year (RM)</t>
  </si>
  <si>
    <t>Average fee per analysis service</t>
  </si>
  <si>
    <t>a. Gross income generated from professional services</t>
  </si>
  <si>
    <t>b. Total amount of cost from Profesional 
   Services (RM)</t>
  </si>
  <si>
    <t>c. Number of services</t>
  </si>
  <si>
    <t>d) i. Number of Clients</t>
  </si>
  <si>
    <t xml:space="preserve">   ii. Number of Unique Clients</t>
  </si>
  <si>
    <t xml:space="preserve">   iii. Number of Repeat Clients</t>
  </si>
  <si>
    <t>Contract Research or Consultancy</t>
  </si>
  <si>
    <t>a. Gross income of Contract 
    Research or Consultancy</t>
  </si>
  <si>
    <t>b. Number of Contract Research or 
    Consultancy</t>
  </si>
  <si>
    <t>c. i. Number of Clients</t>
  </si>
  <si>
    <t>SECTION C : STAKEHOLDERS LINGKAGES (10 MARKS) 
(CAPPED AT 100% / OUTPUT)</t>
  </si>
  <si>
    <t xml:space="preserve">Stakeholders Linkages </t>
  </si>
  <si>
    <t>a) Total number of  business contracts/ 
   agreement</t>
  </si>
  <si>
    <t xml:space="preserve">    (i) National</t>
  </si>
  <si>
    <t xml:space="preserve">    (ii) International</t>
  </si>
  <si>
    <t>b) Number of Co-authorship/                           Co-authored publications</t>
  </si>
  <si>
    <t>c) Number of joint ventures (JV) with 
    industry/ Research Institution / other 
    university</t>
  </si>
  <si>
    <t xml:space="preserve">d) Number of individual exchanges through attachment programmes </t>
  </si>
  <si>
    <t>e) Number of shared facilities</t>
  </si>
  <si>
    <t xml:space="preserve">f) Number of new physical facilities from collaborations with industry/external parties </t>
  </si>
  <si>
    <t>SECTION D : RESEARCH (30 MARKS)
(CAPPED AT 200% EXCEPT RESEARCH EXPERINCE AND POST DOCS APPOINTMENT / INPUT &amp; OUTPUT)</t>
  </si>
  <si>
    <t>No</t>
  </si>
  <si>
    <t>Kriteria</t>
  </si>
  <si>
    <t>KPI</t>
  </si>
  <si>
    <t>Critical Mass</t>
  </si>
  <si>
    <t>a. Total number of academic staff for full 
    time members involved as principal 
    investigator of research grants 
    (University Grants / National Grants / 
    Industry Grants / International Grants)</t>
  </si>
  <si>
    <t>b. Total number of academic staff for 
    assocate members involved as 
    principal investigator of research grant 
    (University Grants/ National Grants / 
    Industry Grants / International Grants)</t>
  </si>
  <si>
    <t>PhD or Professional Qualification</t>
  </si>
  <si>
    <t xml:space="preserve">a. Number of staff with PhD/DSc, D.Eng. </t>
  </si>
  <si>
    <t xml:space="preserve">b. Number of staff with Professional 
    Qualifications (e.g : doctors, engineers, professional technologist, architects, accountants etc) </t>
  </si>
  <si>
    <t>Research Experience (2 cohorts)</t>
  </si>
  <si>
    <t>Total number of staff in each age group:</t>
  </si>
  <si>
    <t>a. ≥ 46years old</t>
  </si>
  <si>
    <t xml:space="preserve">Publications and Innovation
</t>
  </si>
  <si>
    <t>a. Publication Impact</t>
  </si>
  <si>
    <t xml:space="preserve">  (i) Cumulative citations of publications</t>
  </si>
  <si>
    <t xml:space="preserve">  (ii) Total number of journal in Q1 and Q2</t>
  </si>
  <si>
    <t>b. Total number of publications in SCOPUS/WOS/ERA</t>
  </si>
  <si>
    <t xml:space="preserve">    (i) Indexed Journals</t>
  </si>
  <si>
    <t xml:space="preserve">    (ii) Conference proceedings </t>
  </si>
  <si>
    <r>
      <rPr>
        <sz val="12"/>
        <color theme="1"/>
        <rFont val="Arial"/>
      </rPr>
      <t>c. Total number of publications in</t>
    </r>
    <r>
      <rPr>
        <sz val="12"/>
        <color theme="1"/>
        <rFont val="Arial"/>
      </rPr>
      <t xml:space="preserve">
    MyCite indexed journals</t>
    </r>
  </si>
  <si>
    <t>d. Total number of research books and 
    chapter</t>
  </si>
  <si>
    <t xml:space="preserve">    (i) Number of research books</t>
  </si>
  <si>
    <t xml:space="preserve">    (ii) Number of chapters in research 
         books</t>
  </si>
  <si>
    <t xml:space="preserve">e.  Number of case studies/technical reports/standards published </t>
  </si>
  <si>
    <t>f.  Number of granted/filed Intellectual Property</t>
  </si>
  <si>
    <t xml:space="preserve">Research grants for academic staff 
</t>
  </si>
  <si>
    <t>a. Total amount of University research fund</t>
  </si>
  <si>
    <t>b. Total amount of National research fund</t>
  </si>
  <si>
    <t>c. Total amount of Industrial/Private/NGO 
   Funds (including contract research)</t>
  </si>
  <si>
    <t>d. Total amount of research funds from 
   International Bodies/Agencies/NGOs</t>
  </si>
  <si>
    <t>e. Total amount of grant spent</t>
  </si>
  <si>
    <t xml:space="preserve">PhDs graduated </t>
  </si>
  <si>
    <t xml:space="preserve">a. Number of PhD graduated </t>
  </si>
  <si>
    <t>b. Number of PhD graduated within 
    7 semesters/42 months</t>
  </si>
  <si>
    <t>Post-doctoral appointments</t>
  </si>
  <si>
    <t xml:space="preserve">Number of Post-doctoral fellows active in the year </t>
  </si>
  <si>
    <t>SECTION E : RECOGNITION &amp; IMPACT (10 MARKS) 
(CAPPED AT 100% / OUTPUT)</t>
  </si>
  <si>
    <t>Recognitions and Impact of Centre of Excellence or Researcher</t>
  </si>
  <si>
    <t>a. Number of staff appointed as Exco 
   members in national academic or 
   professional bodies/associations/NGOs</t>
  </si>
  <si>
    <t>b. Number of staff appointed as Exco 
    members in international academic or 
    professional bodies/associations/NGOs</t>
  </si>
  <si>
    <t xml:space="preserve">c. Customer Satisfaction </t>
  </si>
  <si>
    <t>d. Total Number of Repeat Customers</t>
  </si>
  <si>
    <t>e. Number of Knowledge Transfer 
    Programme</t>
  </si>
  <si>
    <t xml:space="preserve">f. Number of Corporate Social 
   Responsibility (CSR) </t>
  </si>
  <si>
    <t>SECTION F : RESOURCES (10 MARKS) 
(CAPPED AT 100% / OUTPUT)</t>
  </si>
  <si>
    <t xml:space="preserve">Human Resources </t>
  </si>
  <si>
    <t>Number of support staff included RO and RA with Bachelor’s Degree or Professional Qualifications</t>
  </si>
  <si>
    <t>Training</t>
  </si>
  <si>
    <t>Total allocation for training of staff (RM)</t>
  </si>
  <si>
    <t xml:space="preserve">Physical Resources </t>
  </si>
  <si>
    <t>Total amount of funding given by university for infrastructure</t>
  </si>
  <si>
    <t xml:space="preserve">Quality </t>
  </si>
  <si>
    <t>a. Accreditation of core services</t>
  </si>
  <si>
    <t>OR</t>
  </si>
  <si>
    <t xml:space="preserve">b. Certification QMS </t>
  </si>
  <si>
    <t>c. (i) Number of equipment calibrated / 
       comply to specification</t>
  </si>
  <si>
    <t xml:space="preserve"> (ii) Number of equipment declared in core 
     services</t>
  </si>
  <si>
    <t>SUMMARY INSTRUMENT CoE</t>
  </si>
  <si>
    <t>SERVICES THRUST</t>
  </si>
  <si>
    <t>Mark Obtained</t>
  </si>
  <si>
    <t>Average</t>
  </si>
  <si>
    <t>Weightage</t>
  </si>
  <si>
    <t>Sub-weightage</t>
  </si>
  <si>
    <t>Unit Data</t>
  </si>
  <si>
    <t>Benchmark</t>
  </si>
  <si>
    <t>Benchmark Score</t>
  </si>
  <si>
    <t>a. Gross income of training per year</t>
  </si>
  <si>
    <t>RM/staff</t>
  </si>
  <si>
    <t>b. Average fee per person</t>
  </si>
  <si>
    <t>RM/person</t>
  </si>
  <si>
    <t xml:space="preserve">b. Average fee per service </t>
  </si>
  <si>
    <r>
      <rPr>
        <sz val="12"/>
        <color theme="1"/>
        <rFont val="Arial"/>
      </rPr>
      <t>RM/</t>
    </r>
    <r>
      <rPr>
        <sz val="12"/>
        <color theme="1"/>
        <rFont val="Arial"/>
      </rPr>
      <t>service</t>
    </r>
  </si>
  <si>
    <t xml:space="preserve">a. Gross income of Contract Research or Consultancy per staff </t>
  </si>
  <si>
    <t xml:space="preserve">RM/staff </t>
  </si>
  <si>
    <t>b.RATIO number  of Contract Research or Consultancy per academic staff</t>
  </si>
  <si>
    <t>Total Marks for Section B</t>
  </si>
  <si>
    <t>SUM</t>
  </si>
  <si>
    <t>a. Total number of  business contracts/ agreement</t>
  </si>
  <si>
    <t>No./year</t>
  </si>
  <si>
    <t>b. Number of Co-authorship/                           Co-authored publications</t>
  </si>
  <si>
    <t>c. Number of joint ventures (JV) with industry/ Research Institution / other university</t>
  </si>
  <si>
    <t>No./5year</t>
  </si>
  <si>
    <t xml:space="preserve">d. Number of individual exchanges through attachment programmes </t>
  </si>
  <si>
    <t>e. Number of Shared facilities</t>
  </si>
  <si>
    <t xml:space="preserve">f. Number of new physical facilities 
   from collaborations with 
   industry/external parties </t>
  </si>
  <si>
    <t>Total Marks for Section C</t>
  </si>
  <si>
    <t>SECTION D : RESEARCH (30 MARKS)
(CAPPED AT 200% EXCEPT RESEARCH EXPERIENCE AND POST DOCS APPOINTMENT / INPUT &amp; OUTPUT)</t>
  </si>
  <si>
    <t>AVERAGE</t>
  </si>
  <si>
    <t>Sub-Weightage</t>
  </si>
  <si>
    <t>Sub-sub weightage</t>
  </si>
  <si>
    <t xml:space="preserve">Benchmark </t>
  </si>
  <si>
    <t>Benchmark Scores</t>
  </si>
  <si>
    <t>Total number of academic staff for full time members involved as principal investigator of research grants (University Grants/ National Grants / Industry Grants / International Grants)</t>
  </si>
  <si>
    <t>-</t>
  </si>
  <si>
    <t>% of staff</t>
  </si>
  <si>
    <t>Total number of academic staff for assocate members involved as principal investigator of research grants (University Grants/ National Grants / Industry Grants / International Grants)</t>
  </si>
  <si>
    <t>a. Number of staff and associates with PhD/DSc, D.Eng.</t>
  </si>
  <si>
    <t xml:space="preserve">b. Number of staff  and associates with Professional Qualifications (e.g : medical, engineers, architects, accountants etc) </t>
  </si>
  <si>
    <t>Research Experience (3 cohorts)</t>
  </si>
  <si>
    <t>a. ≥ 46 years old</t>
  </si>
  <si>
    <t xml:space="preserve">    (i)  Cumulative citations of publications</t>
  </si>
  <si>
    <t>no./staff/year</t>
  </si>
  <si>
    <t xml:space="preserve">    (ii) Percentage of journal in Q1 and Q2</t>
  </si>
  <si>
    <t>no./staff</t>
  </si>
  <si>
    <r>
      <rPr>
        <sz val="12"/>
        <color theme="1"/>
        <rFont val="Arial"/>
      </rPr>
      <t xml:space="preserve">c. Total number of publications in </t>
    </r>
    <r>
      <rPr>
        <sz val="12"/>
        <color theme="1"/>
        <rFont val="Arial"/>
      </rPr>
      <t>MyCite indexed journals</t>
    </r>
  </si>
  <si>
    <t>d. Total number of Research books and Chapter</t>
  </si>
  <si>
    <t xml:space="preserve">    (ii) Number of chapters in research books</t>
  </si>
  <si>
    <t xml:space="preserve">e. Number of case studies/technical reports/standards published </t>
  </si>
  <si>
    <t>no./5 Years</t>
  </si>
  <si>
    <t xml:space="preserve">f. Number of granted / filed Intellectual Property </t>
  </si>
  <si>
    <t>RM30,000 per S&amp;T staff PLUS
RM12,000 per SS staff</t>
  </si>
  <si>
    <t>c. Total amount of Industrial/Private/NGO Funds (including contract research)</t>
  </si>
  <si>
    <t>RM20,000 per S&amp;T staff PLUS
RM12,000 per SS staff</t>
  </si>
  <si>
    <t>d. Total amount of research funds from International Bodies/Agencies/NGOs</t>
  </si>
  <si>
    <t>RM20,000 per S&amp;T and SS staff</t>
  </si>
  <si>
    <t>b. Ratio of PhDs graduated to academic staff</t>
  </si>
  <si>
    <t>% / staff</t>
  </si>
  <si>
    <t>d. Percentage of PhD graduated within 7 semesters/42 months</t>
  </si>
  <si>
    <t xml:space="preserve">% </t>
  </si>
  <si>
    <t xml:space="preserve">Number of Post-doctoral fellows active in the year 
</t>
  </si>
  <si>
    <t>No. per CoE / year</t>
  </si>
  <si>
    <t>Total Marks for Section D</t>
  </si>
  <si>
    <t>a. Number of staff appointed as Exco members in national academic or professional bodies/associations/NGOs</t>
  </si>
  <si>
    <t>b. Number of staff appointed as Exco members in international academic or professional bodies/associations/NGOs</t>
  </si>
  <si>
    <t>% of Satisfied customers</t>
  </si>
  <si>
    <t>d. Number of Repeat Customers</t>
  </si>
  <si>
    <t>% of customers</t>
  </si>
  <si>
    <t>e. Number of Knowledge Transfer Programme</t>
  </si>
  <si>
    <t xml:space="preserve">f. Number of Corporate Social Responsibility (CSR) </t>
  </si>
  <si>
    <t>Total Marks for Section E</t>
  </si>
  <si>
    <t>Percent of support staff included RO and RA with Bachelor’s Degree or Professional Qualifications</t>
  </si>
  <si>
    <t>%</t>
  </si>
  <si>
    <t xml:space="preserve">Percent of  budget allocated for training of staff </t>
  </si>
  <si>
    <t>Funding Given by University for Infrastructure</t>
  </si>
  <si>
    <t>RM/5years</t>
  </si>
  <si>
    <t xml:space="preserve">c. Calibration of equipment / compliance to specification </t>
  </si>
  <si>
    <t>Total Marks for Section F</t>
  </si>
  <si>
    <t>A</t>
  </si>
  <si>
    <r>
      <rPr>
        <sz val="13"/>
        <color theme="1"/>
        <rFont val="Arial Narrow"/>
      </rPr>
      <t xml:space="preserve">   Thrust                         :   </t>
    </r>
    <r>
      <rPr>
        <u/>
        <sz val="13"/>
        <color rgb="FF000000"/>
        <rFont val="Arial Narrow"/>
      </rPr>
      <t>Services</t>
    </r>
    <r>
      <rPr>
        <sz val="13"/>
        <color rgb="FF000000"/>
        <rFont val="Arial Narrow"/>
      </rPr>
      <t xml:space="preserve">
   </t>
    </r>
    <r>
      <rPr>
        <i/>
        <sz val="11"/>
        <color rgb="FF000000"/>
        <rFont val="Arial Narrow"/>
      </rPr>
      <t>Teras</t>
    </r>
    <r>
      <rPr>
        <sz val="13"/>
        <color rgb="FF000000"/>
        <rFont val="Arial Narrow"/>
      </rPr>
      <t xml:space="preserve">             </t>
    </r>
  </si>
  <si>
    <r>
      <rPr>
        <sz val="13"/>
        <color theme="1"/>
        <rFont val="Arial Narrow"/>
      </rPr>
      <t xml:space="preserve">   Name of Niche Area   :   _________________________________________ 
   </t>
    </r>
    <r>
      <rPr>
        <i/>
        <sz val="11"/>
        <color rgb="FF000000"/>
        <rFont val="Arial Narrow"/>
      </rPr>
      <t>Nama Bidang Nic</t>
    </r>
    <r>
      <rPr>
        <sz val="13"/>
        <color rgb="FF000000"/>
        <rFont val="Arial Narrow"/>
      </rPr>
      <t xml:space="preserve">        </t>
    </r>
  </si>
  <si>
    <r>
      <rPr>
        <b/>
        <sz val="13"/>
        <color rgb="FF000000"/>
        <rFont val="Arial Narrow"/>
      </rPr>
      <t xml:space="preserve">    COMMENTS BY DIRECTOR OF RESEARCH MANAGEMENT CENTER (RMC), if any</t>
    </r>
    <r>
      <rPr>
        <sz val="13"/>
        <color rgb="FF000000"/>
        <rFont val="Arial Narrow"/>
      </rPr>
      <t xml:space="preserve">
    </t>
    </r>
    <r>
      <rPr>
        <i/>
        <sz val="11"/>
        <color rgb="FF000000"/>
        <rFont val="Arial Narrow"/>
      </rPr>
      <t>(Komen/ Ulasan oleh Pengarah Pusat Pengurusan Penyelidikan, sekiranya ada)</t>
    </r>
  </si>
  <si>
    <t>B</t>
  </si>
  <si>
    <t xml:space="preserve">    ______________________________________________________________________________________</t>
  </si>
  <si>
    <r>
      <rPr>
        <b/>
        <sz val="13"/>
        <color rgb="FF000000"/>
        <rFont val="Arial Narrow"/>
      </rPr>
      <t xml:space="preserve">   Date: </t>
    </r>
    <r>
      <rPr>
        <sz val="13"/>
        <color rgb="FF000000"/>
        <rFont val="Arial Narrow"/>
      </rPr>
      <t xml:space="preserve">                                                                                           </t>
    </r>
    <r>
      <rPr>
        <b/>
        <sz val="13"/>
        <color rgb="FF000000"/>
        <rFont val="Arial Narrow"/>
      </rPr>
      <t xml:space="preserve">  Signature:</t>
    </r>
    <r>
      <rPr>
        <sz val="13"/>
        <color rgb="FF000000"/>
        <rFont val="Arial Narrow"/>
      </rPr>
      <t xml:space="preserve">
   </t>
    </r>
    <r>
      <rPr>
        <i/>
        <sz val="11"/>
        <color rgb="FF000000"/>
        <rFont val="Arial Narrow"/>
      </rPr>
      <t>Tarikh:</t>
    </r>
    <r>
      <rPr>
        <sz val="13"/>
        <color rgb="FF000000"/>
        <rFont val="Arial Narrow"/>
      </rPr>
      <t xml:space="preserve">                                                                                           </t>
    </r>
    <r>
      <rPr>
        <i/>
        <sz val="11"/>
        <color rgb="FF000000"/>
        <rFont val="Arial Narrow"/>
      </rPr>
      <t xml:space="preserve"> Tandatangan:       </t>
    </r>
    <r>
      <rPr>
        <sz val="13"/>
        <color rgb="FF000000"/>
        <rFont val="Arial Narrow"/>
      </rPr>
      <t xml:space="preserve">                                                                        
</t>
    </r>
  </si>
  <si>
    <r>
      <rPr>
        <b/>
        <sz val="13"/>
        <color rgb="FF000000"/>
        <rFont val="Arial Narrow"/>
      </rPr>
      <t xml:space="preserve">    ENDORSEMENT BY DEPUTY VICE CHANCELLOR (RESEARCH AND INNOVATION)</t>
    </r>
    <r>
      <rPr>
        <sz val="13"/>
        <color rgb="FF000000"/>
        <rFont val="Arial Narrow"/>
      </rPr>
      <t xml:space="preserve">
    </t>
    </r>
    <r>
      <rPr>
        <i/>
        <sz val="11"/>
        <color rgb="FF000000"/>
        <rFont val="Arial Narrow"/>
      </rPr>
      <t>[Pengesahan oleh Timbalan Naib Canselor (Penyelidikan &amp; Inovasi)]</t>
    </r>
  </si>
  <si>
    <t xml:space="preserve">
C</t>
  </si>
  <si>
    <r>
      <rPr>
        <sz val="13"/>
        <color theme="1"/>
        <rFont val="Arial Narrow"/>
      </rPr>
      <t xml:space="preserve">   Name:                                                                                           Signature:
   </t>
    </r>
    <r>
      <rPr>
        <i/>
        <sz val="11"/>
        <color rgb="FF000000"/>
        <rFont val="Arial Narrow"/>
      </rPr>
      <t xml:space="preserve">Nama: </t>
    </r>
    <r>
      <rPr>
        <sz val="13"/>
        <color rgb="FF000000"/>
        <rFont val="Arial Narrow"/>
      </rPr>
      <t xml:space="preserve">                                                                                          </t>
    </r>
    <r>
      <rPr>
        <i/>
        <sz val="11"/>
        <color rgb="FF000000"/>
        <rFont val="Arial Narrow"/>
      </rPr>
      <t xml:space="preserve"> Tandatangan:       </t>
    </r>
    <r>
      <rPr>
        <sz val="13"/>
        <color rgb="FF000000"/>
        <rFont val="Arial Narrow"/>
      </rPr>
      <t xml:space="preserve">                                                                        
   Date:                                                                                              Offical Stamp:
   </t>
    </r>
    <r>
      <rPr>
        <i/>
        <sz val="11"/>
        <color rgb="FF000000"/>
        <rFont val="Arial Narrow"/>
      </rPr>
      <t>Tarikh:</t>
    </r>
    <r>
      <rPr>
        <sz val="13"/>
        <color rgb="FF000000"/>
        <rFont val="Arial Narrow"/>
      </rPr>
      <t xml:space="preserve">                                                                                      </t>
    </r>
    <r>
      <rPr>
        <i/>
        <sz val="11"/>
        <color rgb="FF000000"/>
        <rFont val="Arial Narrow"/>
      </rPr>
      <t xml:space="preserve">        Cop Rasmi:</t>
    </r>
    <r>
      <rPr>
        <sz val="13"/>
        <color rgb="FF000000"/>
        <rFont val="Arial Narrow"/>
      </rPr>
      <t xml:space="preserve">
</t>
    </r>
  </si>
  <si>
    <t>SUMMARY MARK OF CoE</t>
  </si>
  <si>
    <t>SECTION</t>
  </si>
  <si>
    <t>CRITERIA</t>
  </si>
  <si>
    <t>FULL MARK SCORE</t>
  </si>
  <si>
    <t>SCORE</t>
  </si>
  <si>
    <t>REMARK</t>
  </si>
  <si>
    <t>General Information</t>
  </si>
  <si>
    <t>Services</t>
  </si>
  <si>
    <t>Capped at 200% Except Average Fee and Ratio / Output</t>
  </si>
  <si>
    <t>C</t>
  </si>
  <si>
    <t>Stakeholders Linkages</t>
  </si>
  <si>
    <t>Capped at 100% / Output</t>
  </si>
  <si>
    <t>D</t>
  </si>
  <si>
    <t>Research</t>
  </si>
  <si>
    <t>Capped at 200% Except Research Experience and Post Docs Appointment / Input &amp; Output</t>
  </si>
  <si>
    <t>E</t>
  </si>
  <si>
    <t>Recognition &amp; Impact</t>
  </si>
  <si>
    <t>F</t>
  </si>
  <si>
    <t>Resources</t>
  </si>
  <si>
    <r>
      <rPr>
        <b/>
        <u/>
        <sz val="18"/>
        <color theme="1"/>
        <rFont val="Arial"/>
      </rPr>
      <t>Passing Marks</t>
    </r>
    <r>
      <rPr>
        <b/>
        <u/>
        <sz val="18"/>
        <color rgb="FF000000"/>
        <rFont val="Arial"/>
      </rPr>
      <t xml:space="preserve"> :</t>
    </r>
  </si>
  <si>
    <t>1. Need to score minimum of 80 marks from overall total marks; AND</t>
  </si>
  <si>
    <t>2. Need to score minimum of 56 marks from total summation of Section B and D.</t>
  </si>
  <si>
    <t>Overall Marks</t>
  </si>
  <si>
    <t>Section B and D Marks</t>
  </si>
  <si>
    <t>BAHAGIAN KECEMERLANGAN PENYELIDIKAN IPT
JABATAN PENDIDIKAN TINGGI
ARAS 7, NO. 2, MENARA 2,
JALAN P5/6, PRESINT 5
62200 W.P. PUTRAJAYA</t>
  </si>
  <si>
    <t xml:space="preserve">  </t>
  </si>
  <si>
    <t xml:space="preserve"> </t>
  </si>
  <si>
    <t>Type of CoE  : 1 = Science and Technology (S&amp;T), 2 = Non - Science and Technology (S&amp;T)</t>
  </si>
  <si>
    <t>h. Number of active Non S&amp;T academic staff 
   (Full Member)</t>
  </si>
  <si>
    <t>i. Number of active Non S&amp;T academic staff 
  (Associate Member)</t>
  </si>
  <si>
    <t xml:space="preserve">e. Total number of Active Non S&amp;T academic 
    staff </t>
  </si>
  <si>
    <t xml:space="preserve">b.  &lt; 46  years old </t>
  </si>
  <si>
    <r>
      <t xml:space="preserve">   Name of CoE              :   _________________________________________ 
   </t>
    </r>
    <r>
      <rPr>
        <i/>
        <sz val="11"/>
        <color rgb="FF000000"/>
        <rFont val="Arial Narrow"/>
      </rPr>
      <t xml:space="preserve">Nama CoE  </t>
    </r>
    <r>
      <rPr>
        <sz val="13"/>
        <color rgb="FF000000"/>
        <rFont val="Arial Narrow"/>
      </rPr>
      <t xml:space="preserve">           </t>
    </r>
  </si>
  <si>
    <r>
      <t xml:space="preserve">APPLICATION AS A HIGHER INSTITUTION CENTRES OF EXCELLENCE (HICoE) 2024 </t>
    </r>
    <r>
      <rPr>
        <b/>
        <i/>
        <sz val="16"/>
        <color rgb="FFFFFFFF"/>
        <rFont val="Arial Narrow"/>
      </rPr>
      <t>Permohonan sebagai Pusat Kecemerlangan Pendidikan Tinggi (HICoE)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</si>
</sst>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M&quot;#,##0;[Red]\-&quot;RM&quot;#,##0"/>
    <numFmt numFmtId="164" formatCode="&quot;RM&quot;#,##0.00"/>
    <numFmt numFmtId="165" formatCode="[$RM-43E]#,##0.00"/>
    <numFmt numFmtId="166" formatCode="0.0"/>
    <numFmt numFmtId="167" formatCode="_(* #,##0.00_);_(* \(#,##0.00\);_(* &quot;-&quot;??_);_(@_)"/>
    <numFmt numFmtId="168" formatCode="#,##0.0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b/>
      <sz val="20"/>
      <color theme="0"/>
      <name val="Arial Narrow"/>
    </font>
    <font>
      <b/>
      <sz val="14"/>
      <color theme="0"/>
      <name val="Arial Narrow"/>
    </font>
    <font>
      <b/>
      <sz val="11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</font>
    <font>
      <u/>
      <sz val="11"/>
      <color theme="10"/>
      <name val="Calibri"/>
    </font>
    <font>
      <b/>
      <sz val="14"/>
      <color rgb="FF000000"/>
      <name val="Arial"/>
    </font>
    <font>
      <b/>
      <sz val="14"/>
      <color theme="1"/>
      <name val="Arial"/>
    </font>
    <font>
      <sz val="14"/>
      <color theme="1"/>
      <name val="Arial"/>
    </font>
    <font>
      <u/>
      <sz val="14"/>
      <color rgb="FF0000FF"/>
      <name val="Arial"/>
    </font>
    <font>
      <u/>
      <sz val="14"/>
      <color theme="10"/>
      <name val="Arial"/>
    </font>
    <font>
      <sz val="12"/>
      <color theme="1"/>
      <name val="Arial"/>
    </font>
    <font>
      <b/>
      <sz val="22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sz val="18"/>
      <color theme="0"/>
      <name val="Arial"/>
    </font>
    <font>
      <b/>
      <sz val="12"/>
      <color theme="0"/>
      <name val="Arial"/>
    </font>
    <font>
      <b/>
      <sz val="12"/>
      <color rgb="FFFFFF00"/>
      <name val="Arial"/>
    </font>
    <font>
      <b/>
      <sz val="11"/>
      <color theme="1"/>
      <name val="Arial"/>
    </font>
    <font>
      <sz val="12"/>
      <color rgb="FF7F7F7F"/>
      <name val="Arial"/>
    </font>
    <font>
      <sz val="13"/>
      <color theme="1"/>
      <name val="Arial Narrow"/>
    </font>
    <font>
      <b/>
      <sz val="16"/>
      <color theme="0"/>
      <name val="Arial Narrow"/>
    </font>
    <font>
      <b/>
      <sz val="14"/>
      <color theme="0"/>
      <name val="Arial"/>
    </font>
    <font>
      <sz val="11"/>
      <color theme="1"/>
      <name val="Arial"/>
    </font>
    <font>
      <b/>
      <u/>
      <sz val="18"/>
      <color theme="1"/>
      <name val="Arial"/>
    </font>
    <font>
      <b/>
      <u/>
      <sz val="14"/>
      <color rgb="FF000000"/>
      <name val="Arial"/>
    </font>
    <font>
      <i/>
      <sz val="11"/>
      <color rgb="FF000000"/>
      <name val="Arial"/>
    </font>
    <font>
      <b/>
      <u/>
      <sz val="12"/>
      <color rgb="FF000000"/>
      <name val="Arial"/>
    </font>
    <font>
      <b/>
      <i/>
      <sz val="16"/>
      <color rgb="FFFFFFFF"/>
      <name val="Arial Narrow"/>
    </font>
    <font>
      <i/>
      <sz val="11"/>
      <color rgb="FF000000"/>
      <name val="Arial Narrow"/>
    </font>
    <font>
      <sz val="13"/>
      <color rgb="FF000000"/>
      <name val="Arial Narrow"/>
    </font>
    <font>
      <u/>
      <sz val="13"/>
      <color rgb="FF000000"/>
      <name val="Arial Narrow"/>
    </font>
    <font>
      <b/>
      <sz val="13"/>
      <color rgb="FF000000"/>
      <name val="Arial Narrow"/>
    </font>
    <font>
      <b/>
      <u/>
      <sz val="18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20"/>
      <color theme="0"/>
      <name val="Arial Narrow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B6DDE8"/>
        <bgColor rgb="FFB6DDE8"/>
      </patternFill>
    </fill>
    <fill>
      <patternFill patternType="solid">
        <fgColor rgb="FFFFC000"/>
        <bgColor rgb="FFFFC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rgb="FF92D050"/>
      </patternFill>
    </fill>
  </fills>
  <borders count="1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548DD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3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top" wrapText="1"/>
    </xf>
    <xf numFmtId="1" fontId="25" fillId="6" borderId="34" xfId="0" applyNumberFormat="1" applyFont="1" applyFill="1" applyBorder="1" applyAlignment="1">
      <alignment horizontal="center" vertical="center"/>
    </xf>
    <xf numFmtId="1" fontId="25" fillId="6" borderId="35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left" vertical="top" wrapText="1"/>
    </xf>
    <xf numFmtId="1" fontId="18" fillId="4" borderId="39" xfId="0" applyNumberFormat="1" applyFont="1" applyFill="1" applyBorder="1" applyAlignment="1">
      <alignment horizontal="center" vertical="center"/>
    </xf>
    <xf numFmtId="1" fontId="25" fillId="6" borderId="39" xfId="0" applyNumberFormat="1" applyFont="1" applyFill="1" applyBorder="1" applyAlignment="1">
      <alignment horizontal="center" vertical="center"/>
    </xf>
    <xf numFmtId="1" fontId="18" fillId="4" borderId="40" xfId="0" applyNumberFormat="1" applyFont="1" applyFill="1" applyBorder="1" applyAlignment="1">
      <alignment horizontal="center" vertical="center"/>
    </xf>
    <xf numFmtId="1" fontId="25" fillId="6" borderId="40" xfId="0" applyNumberFormat="1" applyFont="1" applyFill="1" applyBorder="1" applyAlignment="1">
      <alignment horizontal="center" vertical="center"/>
    </xf>
    <xf numFmtId="1" fontId="25" fillId="6" borderId="4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25" fillId="0" borderId="38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/>
    </xf>
    <xf numFmtId="0" fontId="18" fillId="0" borderId="38" xfId="0" applyFont="1" applyBorder="1" applyAlignment="1">
      <alignment vertical="top"/>
    </xf>
    <xf numFmtId="0" fontId="18" fillId="0" borderId="42" xfId="0" applyFont="1" applyBorder="1" applyAlignment="1">
      <alignment horizontal="left" vertical="top" wrapText="1"/>
    </xf>
    <xf numFmtId="1" fontId="25" fillId="6" borderId="44" xfId="0" applyNumberFormat="1" applyFont="1" applyFill="1" applyBorder="1" applyAlignment="1">
      <alignment horizontal="center" vertical="center"/>
    </xf>
    <xf numFmtId="0" fontId="25" fillId="0" borderId="33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1" fontId="25" fillId="6" borderId="47" xfId="0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1" fontId="18" fillId="4" borderId="4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" fontId="25" fillId="0" borderId="0" xfId="0" applyNumberFormat="1" applyFont="1" applyAlignment="1">
      <alignment horizontal="center" vertical="center"/>
    </xf>
    <xf numFmtId="0" fontId="25" fillId="5" borderId="53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164" fontId="25" fillId="6" borderId="39" xfId="0" applyNumberFormat="1" applyFont="1" applyFill="1" applyBorder="1" applyAlignment="1">
      <alignment horizontal="center" vertical="center" wrapText="1"/>
    </xf>
    <xf numFmtId="164" fontId="25" fillId="6" borderId="47" xfId="0" applyNumberFormat="1" applyFont="1" applyFill="1" applyBorder="1" applyAlignment="1">
      <alignment horizontal="center" vertical="center" wrapText="1"/>
    </xf>
    <xf numFmtId="164" fontId="18" fillId="4" borderId="41" xfId="0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/>
    </xf>
    <xf numFmtId="3" fontId="25" fillId="6" borderId="39" xfId="0" applyNumberFormat="1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3" fontId="25" fillId="6" borderId="44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/>
    </xf>
    <xf numFmtId="3" fontId="18" fillId="4" borderId="55" xfId="0" applyNumberFormat="1" applyFont="1" applyFill="1" applyBorder="1" applyAlignment="1">
      <alignment horizontal="center" vertical="center" wrapText="1"/>
    </xf>
    <xf numFmtId="3" fontId="18" fillId="4" borderId="4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left" vertical="center" wrapText="1"/>
    </xf>
    <xf numFmtId="164" fontId="25" fillId="6" borderId="34" xfId="0" applyNumberFormat="1" applyFont="1" applyFill="1" applyBorder="1" applyAlignment="1">
      <alignment horizontal="center" vertical="center" wrapText="1"/>
    </xf>
    <xf numFmtId="164" fontId="25" fillId="6" borderId="55" xfId="0" applyNumberFormat="1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left" vertical="center" wrapText="1"/>
    </xf>
    <xf numFmtId="164" fontId="18" fillId="4" borderId="39" xfId="0" applyNumberFormat="1" applyFont="1" applyFill="1" applyBorder="1" applyAlignment="1">
      <alignment horizontal="center" vertical="center" wrapText="1"/>
    </xf>
    <xf numFmtId="164" fontId="25" fillId="6" borderId="44" xfId="0" applyNumberFormat="1" applyFont="1" applyFill="1" applyBorder="1" applyAlignment="1">
      <alignment horizontal="center" vertical="center" wrapText="1"/>
    </xf>
    <xf numFmtId="3" fontId="18" fillId="4" borderId="39" xfId="0" applyNumberFormat="1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3" fontId="18" fillId="4" borderId="59" xfId="0" applyNumberFormat="1" applyFont="1" applyFill="1" applyBorder="1" applyAlignment="1">
      <alignment horizontal="center" vertical="center" wrapText="1"/>
    </xf>
    <xf numFmtId="3" fontId="18" fillId="4" borderId="40" xfId="0" applyNumberFormat="1" applyFont="1" applyFill="1" applyBorder="1" applyAlignment="1">
      <alignment horizontal="center" vertical="center" wrapText="1"/>
    </xf>
    <xf numFmtId="3" fontId="25" fillId="6" borderId="40" xfId="0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164" fontId="25" fillId="6" borderId="41" xfId="0" applyNumberFormat="1" applyFont="1" applyFill="1" applyBorder="1" applyAlignment="1">
      <alignment horizontal="center" vertical="center" wrapText="1"/>
    </xf>
    <xf numFmtId="3" fontId="18" fillId="4" borderId="61" xfId="0" applyNumberFormat="1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25" fillId="6" borderId="44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left" vertical="center"/>
    </xf>
    <xf numFmtId="0" fontId="18" fillId="0" borderId="63" xfId="0" applyFont="1" applyBorder="1"/>
    <xf numFmtId="0" fontId="18" fillId="0" borderId="0" xfId="0" applyFont="1" applyAlignment="1">
      <alignment horizontal="left" vertical="top" wrapText="1"/>
    </xf>
    <xf numFmtId="0" fontId="25" fillId="0" borderId="64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 wrapText="1"/>
    </xf>
    <xf numFmtId="1" fontId="25" fillId="6" borderId="34" xfId="0" applyNumberFormat="1" applyFont="1" applyFill="1" applyBorder="1" applyAlignment="1">
      <alignment horizontal="center" vertical="center" wrapText="1"/>
    </xf>
    <xf numFmtId="1" fontId="18" fillId="4" borderId="39" xfId="0" applyNumberFormat="1" applyFont="1" applyFill="1" applyBorder="1" applyAlignment="1">
      <alignment horizontal="center" vertical="center" wrapText="1"/>
    </xf>
    <xf numFmtId="1" fontId="25" fillId="6" borderId="39" xfId="0" applyNumberFormat="1" applyFont="1" applyFill="1" applyBorder="1" applyAlignment="1">
      <alignment horizontal="center" vertical="center" wrapText="1"/>
    </xf>
    <xf numFmtId="1" fontId="18" fillId="4" borderId="40" xfId="0" applyNumberFormat="1" applyFont="1" applyFill="1" applyBorder="1" applyAlignment="1">
      <alignment horizontal="center" vertical="center" wrapText="1"/>
    </xf>
    <xf numFmtId="1" fontId="25" fillId="6" borderId="4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18" fillId="4" borderId="3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62" xfId="0" applyFont="1" applyBorder="1" applyAlignment="1">
      <alignment horizontal="left" vertical="center" wrapText="1"/>
    </xf>
    <xf numFmtId="1" fontId="18" fillId="4" borderId="67" xfId="0" applyNumberFormat="1" applyFont="1" applyFill="1" applyBorder="1" applyAlignment="1">
      <alignment horizontal="center" vertical="center" wrapText="1"/>
    </xf>
    <xf numFmtId="1" fontId="25" fillId="6" borderId="47" xfId="0" applyNumberFormat="1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left" vertical="top" wrapText="1"/>
    </xf>
    <xf numFmtId="1" fontId="18" fillId="4" borderId="41" xfId="0" applyNumberFormat="1" applyFont="1" applyFill="1" applyBorder="1" applyAlignment="1">
      <alignment horizontal="center" vertical="center" wrapText="1"/>
    </xf>
    <xf numFmtId="1" fontId="18" fillId="4" borderId="44" xfId="0" applyNumberFormat="1" applyFont="1" applyFill="1" applyBorder="1" applyAlignment="1">
      <alignment horizontal="center" vertical="center" wrapText="1"/>
    </xf>
    <xf numFmtId="1" fontId="25" fillId="6" borderId="44" xfId="0" applyNumberFormat="1" applyFont="1" applyFill="1" applyBorder="1" applyAlignment="1">
      <alignment horizontal="center" vertical="center" wrapText="1"/>
    </xf>
    <xf numFmtId="1" fontId="25" fillId="6" borderId="35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1" fontId="25" fillId="6" borderId="70" xfId="0" applyNumberFormat="1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vertical="top" wrapText="1"/>
    </xf>
    <xf numFmtId="1" fontId="25" fillId="6" borderId="72" xfId="0" applyNumberFormat="1" applyFont="1" applyFill="1" applyBorder="1" applyAlignment="1">
      <alignment horizontal="center" vertical="center" wrapText="1"/>
    </xf>
    <xf numFmtId="0" fontId="18" fillId="0" borderId="73" xfId="0" applyFont="1" applyBorder="1" applyAlignment="1">
      <alignment vertical="top" wrapText="1"/>
    </xf>
    <xf numFmtId="164" fontId="25" fillId="6" borderId="74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vertical="top" wrapText="1"/>
    </xf>
    <xf numFmtId="164" fontId="25" fillId="6" borderId="76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vertical="top" wrapText="1"/>
    </xf>
    <xf numFmtId="164" fontId="18" fillId="4" borderId="44" xfId="0" applyNumberFormat="1" applyFont="1" applyFill="1" applyBorder="1" applyAlignment="1">
      <alignment horizontal="center" vertical="center" wrapText="1"/>
    </xf>
    <xf numFmtId="164" fontId="18" fillId="4" borderId="77" xfId="0" applyNumberFormat="1" applyFont="1" applyFill="1" applyBorder="1" applyAlignment="1">
      <alignment horizontal="center" vertical="center"/>
    </xf>
    <xf numFmtId="164" fontId="18" fillId="4" borderId="44" xfId="0" applyNumberFormat="1" applyFont="1" applyFill="1" applyBorder="1" applyAlignment="1">
      <alignment horizontal="center" vertical="center"/>
    </xf>
    <xf numFmtId="164" fontId="25" fillId="6" borderId="78" xfId="0" applyNumberFormat="1" applyFont="1" applyFill="1" applyBorder="1" applyAlignment="1">
      <alignment horizontal="center" vertical="center"/>
    </xf>
    <xf numFmtId="1" fontId="25" fillId="6" borderId="72" xfId="0" applyNumberFormat="1" applyFont="1" applyFill="1" applyBorder="1" applyAlignment="1">
      <alignment horizontal="center" vertical="center"/>
    </xf>
    <xf numFmtId="1" fontId="25" fillId="6" borderId="59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top" wrapText="1"/>
    </xf>
    <xf numFmtId="0" fontId="18" fillId="0" borderId="23" xfId="0" applyFont="1" applyBorder="1" applyAlignment="1">
      <alignment vertical="top" wrapText="1"/>
    </xf>
    <xf numFmtId="0" fontId="18" fillId="0" borderId="14" xfId="0" applyFont="1" applyBorder="1" applyAlignment="1">
      <alignment horizontal="left" vertical="center" wrapText="1"/>
    </xf>
    <xf numFmtId="1" fontId="18" fillId="4" borderId="18" xfId="0" applyNumberFormat="1" applyFont="1" applyFill="1" applyBorder="1" applyAlignment="1">
      <alignment horizontal="center" vertical="center" wrapText="1"/>
    </xf>
    <xf numFmtId="1" fontId="25" fillId="6" borderId="1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34" xfId="0" applyFont="1" applyBorder="1" applyAlignment="1">
      <alignment horizontal="left" vertical="center" wrapText="1"/>
    </xf>
    <xf numFmtId="1" fontId="25" fillId="6" borderId="74" xfId="0" applyNumberFormat="1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 wrapText="1"/>
    </xf>
    <xf numFmtId="1" fontId="25" fillId="6" borderId="76" xfId="0" applyNumberFormat="1" applyFont="1" applyFill="1" applyBorder="1" applyAlignment="1">
      <alignment horizontal="center" vertical="center" wrapText="1"/>
    </xf>
    <xf numFmtId="9" fontId="18" fillId="4" borderId="39" xfId="0" applyNumberFormat="1" applyFont="1" applyFill="1" applyBorder="1" applyAlignment="1">
      <alignment horizontal="center" vertical="center" wrapText="1"/>
    </xf>
    <xf numFmtId="9" fontId="25" fillId="6" borderId="76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0" fontId="25" fillId="5" borderId="80" xfId="0" applyFont="1" applyFill="1" applyBorder="1" applyAlignment="1">
      <alignment horizontal="center" vertical="center"/>
    </xf>
    <xf numFmtId="0" fontId="25" fillId="5" borderId="81" xfId="0" applyFont="1" applyFill="1" applyBorder="1" applyAlignment="1">
      <alignment horizontal="center" vertical="center" wrapText="1"/>
    </xf>
    <xf numFmtId="0" fontId="18" fillId="0" borderId="8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83" xfId="0" applyFont="1" applyBorder="1" applyAlignment="1">
      <alignment horizontal="left" vertical="top" wrapText="1"/>
    </xf>
    <xf numFmtId="164" fontId="25" fillId="6" borderId="78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left" vertical="top" wrapText="1"/>
    </xf>
    <xf numFmtId="0" fontId="18" fillId="7" borderId="30" xfId="0" applyFont="1" applyFill="1" applyBorder="1" applyAlignment="1">
      <alignment horizontal="left" vertical="top" wrapText="1"/>
    </xf>
    <xf numFmtId="165" fontId="18" fillId="4" borderId="23" xfId="0" applyNumberFormat="1" applyFont="1" applyFill="1" applyBorder="1" applyAlignment="1">
      <alignment horizontal="center" vertical="center" wrapText="1"/>
    </xf>
    <xf numFmtId="164" fontId="25" fillId="6" borderId="23" xfId="0" applyNumberFormat="1" applyFont="1" applyFill="1" applyBorder="1" applyAlignment="1">
      <alignment horizontal="center" vertical="center" wrapText="1"/>
    </xf>
    <xf numFmtId="1" fontId="25" fillId="6" borderId="78" xfId="0" applyNumberFormat="1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2" fontId="25" fillId="6" borderId="67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9" borderId="85" xfId="0" applyFont="1" applyFill="1" applyBorder="1" applyAlignment="1">
      <alignment horizontal="center" vertical="center"/>
    </xf>
    <xf numFmtId="0" fontId="25" fillId="9" borderId="86" xfId="0" applyFont="1" applyFill="1" applyBorder="1" applyAlignment="1">
      <alignment horizontal="center" vertical="center"/>
    </xf>
    <xf numFmtId="0" fontId="25" fillId="9" borderId="86" xfId="0" applyFont="1" applyFill="1" applyBorder="1" applyAlignment="1">
      <alignment horizontal="center" vertical="center" wrapText="1"/>
    </xf>
    <xf numFmtId="0" fontId="18" fillId="9" borderId="86" xfId="0" applyFont="1" applyFill="1" applyBorder="1" applyAlignment="1">
      <alignment horizontal="center"/>
    </xf>
    <xf numFmtId="0" fontId="25" fillId="9" borderId="87" xfId="0" applyFont="1" applyFill="1" applyBorder="1" applyAlignment="1">
      <alignment horizontal="center" vertical="center" wrapText="1"/>
    </xf>
    <xf numFmtId="0" fontId="25" fillId="9" borderId="23" xfId="0" applyFont="1" applyFill="1" applyBorder="1" applyAlignment="1">
      <alignment horizontal="center" vertical="center" wrapText="1"/>
    </xf>
    <xf numFmtId="0" fontId="25" fillId="9" borderId="88" xfId="0" applyFont="1" applyFill="1" applyBorder="1" applyAlignment="1">
      <alignment horizontal="center" vertical="center" wrapText="1"/>
    </xf>
    <xf numFmtId="0" fontId="25" fillId="9" borderId="89" xfId="0" applyFont="1" applyFill="1" applyBorder="1" applyAlignment="1">
      <alignment horizontal="center" vertical="center" wrapText="1"/>
    </xf>
    <xf numFmtId="0" fontId="25" fillId="9" borderId="81" xfId="0" applyFont="1" applyFill="1" applyBorder="1" applyAlignment="1">
      <alignment horizontal="center" vertical="center"/>
    </xf>
    <xf numFmtId="0" fontId="25" fillId="9" borderId="80" xfId="0" applyFont="1" applyFill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top" wrapText="1"/>
    </xf>
    <xf numFmtId="0" fontId="18" fillId="0" borderId="48" xfId="0" applyFont="1" applyBorder="1" applyAlignment="1">
      <alignment horizontal="left" vertical="top" wrapText="1"/>
    </xf>
    <xf numFmtId="0" fontId="18" fillId="0" borderId="71" xfId="0" applyFont="1" applyBorder="1" applyAlignment="1">
      <alignment horizontal="left" vertical="top" wrapText="1"/>
    </xf>
    <xf numFmtId="9" fontId="18" fillId="0" borderId="71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/>
    </xf>
    <xf numFmtId="0" fontId="18" fillId="0" borderId="71" xfId="0" applyFont="1" applyBorder="1" applyAlignment="1">
      <alignment horizontal="center" vertical="center" wrapText="1"/>
    </xf>
    <xf numFmtId="3" fontId="18" fillId="0" borderId="92" xfId="0" applyNumberFormat="1" applyFont="1" applyBorder="1" applyAlignment="1">
      <alignment horizontal="center" vertical="center" wrapText="1"/>
    </xf>
    <xf numFmtId="166" fontId="18" fillId="0" borderId="93" xfId="0" applyNumberFormat="1" applyFont="1" applyBorder="1" applyAlignment="1">
      <alignment horizontal="center" vertical="center"/>
    </xf>
    <xf numFmtId="166" fontId="18" fillId="0" borderId="34" xfId="0" applyNumberFormat="1" applyFont="1" applyBorder="1" applyAlignment="1">
      <alignment horizontal="center" vertical="center" wrapText="1"/>
    </xf>
    <xf numFmtId="166" fontId="18" fillId="0" borderId="33" xfId="0" applyNumberFormat="1" applyFont="1" applyBorder="1" applyAlignment="1">
      <alignment horizontal="center" vertical="center" wrapText="1"/>
    </xf>
    <xf numFmtId="166" fontId="18" fillId="0" borderId="82" xfId="0" applyNumberFormat="1" applyFont="1" applyBorder="1" applyAlignment="1">
      <alignment horizontal="center" vertical="center" wrapText="1"/>
    </xf>
    <xf numFmtId="166" fontId="18" fillId="0" borderId="0" xfId="0" applyNumberFormat="1" applyFont="1"/>
    <xf numFmtId="6" fontId="18" fillId="0" borderId="0" xfId="0" applyNumberFormat="1" applyFont="1" applyAlignment="1">
      <alignment horizontal="center" vertical="center"/>
    </xf>
    <xf numFmtId="0" fontId="18" fillId="0" borderId="95" xfId="0" applyFont="1" applyBorder="1" applyAlignment="1">
      <alignment horizontal="left" vertical="top" wrapText="1"/>
    </xf>
    <xf numFmtId="9" fontId="18" fillId="0" borderId="95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/>
    </xf>
    <xf numFmtId="0" fontId="18" fillId="0" borderId="95" xfId="0" applyFont="1" applyBorder="1" applyAlignment="1">
      <alignment horizontal="center" vertical="center" wrapText="1"/>
    </xf>
    <xf numFmtId="3" fontId="18" fillId="0" borderId="96" xfId="0" applyNumberFormat="1" applyFont="1" applyBorder="1" applyAlignment="1">
      <alignment horizontal="center" vertical="center" wrapText="1"/>
    </xf>
    <xf numFmtId="166" fontId="18" fillId="0" borderId="97" xfId="0" applyNumberFormat="1" applyFont="1" applyBorder="1" applyAlignment="1">
      <alignment horizontal="center" vertical="center"/>
    </xf>
    <xf numFmtId="166" fontId="18" fillId="0" borderId="40" xfId="0" applyNumberFormat="1" applyFont="1" applyBorder="1" applyAlignment="1">
      <alignment horizontal="center" vertical="center" wrapText="1"/>
    </xf>
    <xf numFmtId="0" fontId="18" fillId="0" borderId="100" xfId="0" applyFont="1" applyBorder="1" applyAlignment="1">
      <alignment horizontal="left" vertical="top" wrapText="1"/>
    </xf>
    <xf numFmtId="0" fontId="18" fillId="0" borderId="99" xfId="0" applyFont="1" applyBorder="1" applyAlignment="1">
      <alignment horizontal="center"/>
    </xf>
    <xf numFmtId="0" fontId="18" fillId="0" borderId="100" xfId="0" applyFont="1" applyBorder="1" applyAlignment="1">
      <alignment horizontal="center" vertical="center" wrapText="1"/>
    </xf>
    <xf numFmtId="3" fontId="18" fillId="0" borderId="73" xfId="0" applyNumberFormat="1" applyFont="1" applyBorder="1" applyAlignment="1">
      <alignment horizontal="center" vertical="center" wrapText="1"/>
    </xf>
    <xf numFmtId="166" fontId="18" fillId="0" borderId="79" xfId="0" applyNumberFormat="1" applyFont="1" applyBorder="1" applyAlignment="1">
      <alignment horizontal="center" vertical="center"/>
    </xf>
    <xf numFmtId="166" fontId="18" fillId="0" borderId="56" xfId="0" applyNumberFormat="1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/>
    </xf>
    <xf numFmtId="166" fontId="18" fillId="0" borderId="39" xfId="0" applyNumberFormat="1" applyFont="1" applyBorder="1" applyAlignment="1">
      <alignment horizontal="center" vertical="center" wrapText="1"/>
    </xf>
    <xf numFmtId="167" fontId="18" fillId="0" borderId="0" xfId="0" applyNumberFormat="1" applyFont="1"/>
    <xf numFmtId="168" fontId="18" fillId="0" borderId="96" xfId="0" applyNumberFormat="1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166" fontId="18" fillId="0" borderId="28" xfId="0" applyNumberFormat="1" applyFont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8" fillId="0" borderId="23" xfId="0" applyNumberFormat="1" applyFont="1" applyBorder="1" applyAlignment="1">
      <alignment horizontal="center" vertical="center" wrapText="1"/>
    </xf>
    <xf numFmtId="166" fontId="18" fillId="0" borderId="14" xfId="0" applyNumberFormat="1" applyFont="1" applyBorder="1" applyAlignment="1">
      <alignment horizontal="center" vertical="center" wrapText="1"/>
    </xf>
    <xf numFmtId="166" fontId="25" fillId="0" borderId="23" xfId="0" applyNumberFormat="1" applyFont="1" applyBorder="1" applyAlignment="1">
      <alignment horizontal="center" vertical="center"/>
    </xf>
    <xf numFmtId="0" fontId="18" fillId="9" borderId="86" xfId="0" applyFont="1" applyFill="1" applyBorder="1"/>
    <xf numFmtId="0" fontId="18" fillId="0" borderId="71" xfId="0" applyFont="1" applyBorder="1" applyAlignment="1">
      <alignment vertical="center" wrapText="1"/>
    </xf>
    <xf numFmtId="9" fontId="25" fillId="0" borderId="48" xfId="0" applyNumberFormat="1" applyFont="1" applyBorder="1" applyAlignment="1">
      <alignment horizontal="center" vertical="center" wrapText="1"/>
    </xf>
    <xf numFmtId="0" fontId="18" fillId="0" borderId="48" xfId="0" applyFont="1" applyBorder="1"/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/>
    </xf>
    <xf numFmtId="2" fontId="18" fillId="0" borderId="93" xfId="0" applyNumberFormat="1" applyFont="1" applyBorder="1" applyAlignment="1">
      <alignment horizontal="center" vertical="center" wrapText="1"/>
    </xf>
    <xf numFmtId="2" fontId="18" fillId="0" borderId="34" xfId="0" applyNumberFormat="1" applyFont="1" applyBorder="1" applyAlignment="1">
      <alignment horizontal="center" vertical="center" wrapText="1"/>
    </xf>
    <xf numFmtId="0" fontId="18" fillId="0" borderId="103" xfId="0" applyFont="1" applyBorder="1" applyAlignment="1">
      <alignment vertical="center" wrapText="1"/>
    </xf>
    <xf numFmtId="9" fontId="18" fillId="0" borderId="103" xfId="0" applyNumberFormat="1" applyFont="1" applyBorder="1" applyAlignment="1">
      <alignment horizontal="center" vertical="center" wrapText="1"/>
    </xf>
    <xf numFmtId="0" fontId="18" fillId="0" borderId="103" xfId="0" applyFont="1" applyBorder="1"/>
    <xf numFmtId="0" fontId="18" fillId="0" borderId="10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2" fontId="18" fillId="0" borderId="13" xfId="0" applyNumberFormat="1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18" fillId="0" borderId="95" xfId="0" applyFont="1" applyBorder="1" applyAlignment="1">
      <alignment vertical="center" wrapText="1"/>
    </xf>
    <xf numFmtId="0" fontId="18" fillId="0" borderId="95" xfId="0" applyFont="1" applyBorder="1"/>
    <xf numFmtId="0" fontId="18" fillId="0" borderId="96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/>
    </xf>
    <xf numFmtId="9" fontId="25" fillId="0" borderId="86" xfId="0" applyNumberFormat="1" applyFont="1" applyBorder="1" applyAlignment="1">
      <alignment horizontal="center" vertical="center"/>
    </xf>
    <xf numFmtId="0" fontId="25" fillId="9" borderId="85" xfId="0" applyFont="1" applyFill="1" applyBorder="1" applyAlignment="1">
      <alignment horizontal="center" vertical="center" wrapText="1"/>
    </xf>
    <xf numFmtId="0" fontId="29" fillId="9" borderId="86" xfId="0" applyFont="1" applyFill="1" applyBorder="1" applyAlignment="1">
      <alignment horizontal="center" vertical="center" wrapText="1"/>
    </xf>
    <xf numFmtId="4" fontId="25" fillId="9" borderId="87" xfId="0" applyNumberFormat="1" applyFont="1" applyFill="1" applyBorder="1" applyAlignment="1">
      <alignment horizontal="center" vertical="center" wrapText="1"/>
    </xf>
    <xf numFmtId="0" fontId="18" fillId="0" borderId="86" xfId="0" applyFont="1" applyBorder="1" applyAlignment="1">
      <alignment horizontal="left" vertical="top" wrapText="1"/>
    </xf>
    <xf numFmtId="9" fontId="25" fillId="0" borderId="86" xfId="0" applyNumberFormat="1" applyFont="1" applyBorder="1" applyAlignment="1">
      <alignment horizontal="center" vertical="center" wrapText="1"/>
    </xf>
    <xf numFmtId="9" fontId="18" fillId="0" borderId="86" xfId="0" applyNumberFormat="1" applyFont="1" applyBorder="1" applyAlignment="1">
      <alignment horizontal="center" vertical="center" wrapText="1"/>
    </xf>
    <xf numFmtId="9" fontId="18" fillId="0" borderId="86" xfId="0" quotePrefix="1" applyNumberFormat="1" applyFont="1" applyBorder="1" applyAlignment="1">
      <alignment horizontal="center" vertical="center" wrapText="1"/>
    </xf>
    <xf numFmtId="9" fontId="18" fillId="0" borderId="102" xfId="0" applyNumberFormat="1" applyFont="1" applyBorder="1" applyAlignment="1">
      <alignment horizontal="center" vertical="center" wrapText="1"/>
    </xf>
    <xf numFmtId="168" fontId="18" fillId="0" borderId="13" xfId="0" applyNumberFormat="1" applyFont="1" applyBorder="1" applyAlignment="1">
      <alignment horizontal="center" vertical="center" wrapText="1"/>
    </xf>
    <xf numFmtId="2" fontId="18" fillId="0" borderId="65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9" fontId="18" fillId="0" borderId="68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vertical="top" wrapText="1"/>
    </xf>
    <xf numFmtId="9" fontId="18" fillId="0" borderId="71" xfId="0" quotePrefix="1" applyNumberFormat="1" applyFont="1" applyBorder="1" applyAlignment="1">
      <alignment horizontal="center" vertical="center" wrapText="1"/>
    </xf>
    <xf numFmtId="9" fontId="18" fillId="0" borderId="92" xfId="0" applyNumberFormat="1" applyFont="1" applyBorder="1" applyAlignment="1">
      <alignment horizontal="center" vertical="center" wrapText="1"/>
    </xf>
    <xf numFmtId="4" fontId="18" fillId="0" borderId="56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/>
    </xf>
    <xf numFmtId="9" fontId="18" fillId="0" borderId="95" xfId="0" quotePrefix="1" applyNumberFormat="1" applyFont="1" applyBorder="1" applyAlignment="1">
      <alignment horizontal="center" vertical="center" wrapText="1"/>
    </xf>
    <xf numFmtId="9" fontId="18" fillId="0" borderId="96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 wrapText="1"/>
    </xf>
    <xf numFmtId="2" fontId="18" fillId="0" borderId="66" xfId="0" applyNumberFormat="1" applyFont="1" applyBorder="1" applyAlignment="1">
      <alignment horizontal="center" vertical="center" wrapText="1"/>
    </xf>
    <xf numFmtId="9" fontId="18" fillId="9" borderId="71" xfId="0" applyNumberFormat="1" applyFont="1" applyFill="1" applyBorder="1" applyAlignment="1">
      <alignment horizontal="center" vertical="center" wrapText="1"/>
    </xf>
    <xf numFmtId="9" fontId="18" fillId="9" borderId="71" xfId="0" quotePrefix="1" applyNumberFormat="1" applyFont="1" applyFill="1" applyBorder="1" applyAlignment="1">
      <alignment horizontal="center" vertical="center" wrapText="1"/>
    </xf>
    <xf numFmtId="9" fontId="18" fillId="9" borderId="107" xfId="0" quotePrefix="1" applyNumberFormat="1" applyFont="1" applyFill="1" applyBorder="1" applyAlignment="1">
      <alignment horizontal="center" vertical="center" wrapText="1"/>
    </xf>
    <xf numFmtId="4" fontId="18" fillId="9" borderId="34" xfId="0" applyNumberFormat="1" applyFont="1" applyFill="1" applyBorder="1" applyAlignment="1">
      <alignment horizontal="center" vertical="center" wrapText="1"/>
    </xf>
    <xf numFmtId="2" fontId="18" fillId="9" borderId="53" xfId="0" applyNumberFormat="1" applyFont="1" applyFill="1" applyBorder="1" applyAlignment="1">
      <alignment horizontal="center" vertical="center" wrapText="1"/>
    </xf>
    <xf numFmtId="2" fontId="18" fillId="9" borderId="23" xfId="0" applyNumberFormat="1" applyFont="1" applyFill="1" applyBorder="1" applyAlignment="1">
      <alignment horizontal="center" vertical="center" wrapText="1"/>
    </xf>
    <xf numFmtId="2" fontId="18" fillId="9" borderId="23" xfId="0" applyNumberFormat="1" applyFont="1" applyFill="1" applyBorder="1"/>
    <xf numFmtId="0" fontId="18" fillId="0" borderId="103" xfId="0" applyFont="1" applyBorder="1" applyAlignment="1">
      <alignment horizontal="left" vertical="top" wrapText="1"/>
    </xf>
    <xf numFmtId="9" fontId="18" fillId="0" borderId="103" xfId="0" quotePrefix="1" applyNumberFormat="1" applyFont="1" applyBorder="1" applyAlignment="1">
      <alignment horizontal="center" vertical="center" wrapText="1"/>
    </xf>
    <xf numFmtId="1" fontId="18" fillId="0" borderId="104" xfId="0" applyNumberFormat="1" applyFont="1" applyBorder="1" applyAlignment="1">
      <alignment horizontal="center" vertical="center" wrapText="1"/>
    </xf>
    <xf numFmtId="168" fontId="18" fillId="0" borderId="56" xfId="0" applyNumberFormat="1" applyFont="1" applyBorder="1" applyAlignment="1">
      <alignment horizontal="center" vertical="center" wrapText="1"/>
    </xf>
    <xf numFmtId="2" fontId="18" fillId="0" borderId="79" xfId="0" applyNumberFormat="1" applyFont="1" applyBorder="1" applyAlignment="1">
      <alignment horizontal="center" vertical="center" wrapText="1"/>
    </xf>
    <xf numFmtId="2" fontId="18" fillId="0" borderId="108" xfId="0" applyNumberFormat="1" applyFont="1" applyBorder="1" applyAlignment="1">
      <alignment horizontal="center" vertical="center"/>
    </xf>
    <xf numFmtId="2" fontId="18" fillId="0" borderId="103" xfId="0" applyNumberFormat="1" applyFont="1" applyBorder="1" applyAlignment="1">
      <alignment horizontal="center" vertical="center"/>
    </xf>
    <xf numFmtId="1" fontId="18" fillId="0" borderId="96" xfId="0" applyNumberFormat="1" applyFont="1" applyBorder="1" applyAlignment="1">
      <alignment horizontal="center" vertical="center" wrapText="1"/>
    </xf>
    <xf numFmtId="168" fontId="18" fillId="0" borderId="40" xfId="0" applyNumberFormat="1" applyFont="1" applyBorder="1" applyAlignment="1">
      <alignment horizontal="center" vertical="center" wrapText="1"/>
    </xf>
    <xf numFmtId="0" fontId="18" fillId="9" borderId="71" xfId="0" quotePrefix="1" applyFont="1" applyFill="1" applyBorder="1" applyAlignment="1">
      <alignment horizontal="center" vertical="center" wrapText="1"/>
    </xf>
    <xf numFmtId="0" fontId="18" fillId="9" borderId="107" xfId="0" quotePrefix="1" applyFont="1" applyFill="1" applyBorder="1" applyAlignment="1">
      <alignment horizontal="center" vertical="center" wrapText="1"/>
    </xf>
    <xf numFmtId="4" fontId="18" fillId="9" borderId="34" xfId="0" quotePrefix="1" applyNumberFormat="1" applyFont="1" applyFill="1" applyBorder="1" applyAlignment="1">
      <alignment horizontal="center" vertical="center" wrapText="1"/>
    </xf>
    <xf numFmtId="2" fontId="18" fillId="9" borderId="23" xfId="0" applyNumberFormat="1" applyFont="1" applyFill="1" applyBorder="1" applyAlignment="1">
      <alignment vertical="center"/>
    </xf>
    <xf numFmtId="9" fontId="18" fillId="0" borderId="105" xfId="0" applyNumberFormat="1" applyFont="1" applyBorder="1" applyAlignment="1">
      <alignment horizontal="center" vertical="center" wrapText="1"/>
    </xf>
    <xf numFmtId="3" fontId="18" fillId="0" borderId="104" xfId="0" applyNumberFormat="1" applyFont="1" applyBorder="1" applyAlignment="1">
      <alignment horizontal="center" vertical="center" wrapText="1"/>
    </xf>
    <xf numFmtId="168" fontId="18" fillId="0" borderId="39" xfId="0" applyNumberFormat="1" applyFont="1" applyBorder="1" applyAlignment="1">
      <alignment horizontal="center" vertical="center" wrapText="1"/>
    </xf>
    <xf numFmtId="2" fontId="18" fillId="0" borderId="56" xfId="0" applyNumberFormat="1" applyFont="1" applyBorder="1" applyAlignment="1">
      <alignment horizontal="center" vertical="center" wrapText="1"/>
    </xf>
    <xf numFmtId="9" fontId="18" fillId="0" borderId="104" xfId="0" applyNumberFormat="1" applyFont="1" applyBorder="1" applyAlignment="1">
      <alignment horizontal="center" vertical="center" wrapText="1"/>
    </xf>
    <xf numFmtId="9" fontId="18" fillId="9" borderId="103" xfId="0" quotePrefix="1" applyNumberFormat="1" applyFont="1" applyFill="1" applyBorder="1" applyAlignment="1">
      <alignment horizontal="center" vertical="center" wrapText="1"/>
    </xf>
    <xf numFmtId="9" fontId="18" fillId="9" borderId="109" xfId="0" quotePrefix="1" applyNumberFormat="1" applyFont="1" applyFill="1" applyBorder="1" applyAlignment="1">
      <alignment horizontal="center" vertical="center" wrapText="1"/>
    </xf>
    <xf numFmtId="4" fontId="18" fillId="9" borderId="39" xfId="0" quotePrefix="1" applyNumberFormat="1" applyFont="1" applyFill="1" applyBorder="1" applyAlignment="1">
      <alignment horizontal="center" vertical="center" wrapText="1"/>
    </xf>
    <xf numFmtId="2" fontId="18" fillId="9" borderId="110" xfId="0" applyNumberFormat="1" applyFont="1" applyFill="1" applyBorder="1" applyAlignment="1">
      <alignment horizontal="center" vertical="center" wrapText="1"/>
    </xf>
    <xf numFmtId="2" fontId="18" fillId="9" borderId="41" xfId="0" applyNumberFormat="1" applyFont="1" applyFill="1" applyBorder="1"/>
    <xf numFmtId="9" fontId="18" fillId="0" borderId="103" xfId="0" applyNumberFormat="1" applyFont="1" applyBorder="1" applyAlignment="1">
      <alignment horizontal="center" vertical="center"/>
    </xf>
    <xf numFmtId="4" fontId="18" fillId="0" borderId="39" xfId="0" applyNumberFormat="1" applyFont="1" applyBorder="1" applyAlignment="1">
      <alignment horizontal="center" vertical="center" wrapText="1"/>
    </xf>
    <xf numFmtId="4" fontId="18" fillId="0" borderId="104" xfId="0" applyNumberFormat="1" applyFont="1" applyBorder="1" applyAlignment="1">
      <alignment horizontal="center" vertical="center" wrapText="1"/>
    </xf>
    <xf numFmtId="9" fontId="18" fillId="0" borderId="103" xfId="0" quotePrefix="1" applyNumberFormat="1" applyFont="1" applyBorder="1" applyAlignment="1">
      <alignment horizontal="center" vertical="center"/>
    </xf>
    <xf numFmtId="4" fontId="18" fillId="9" borderId="109" xfId="0" quotePrefix="1" applyNumberFormat="1" applyFont="1" applyFill="1" applyBorder="1" applyAlignment="1">
      <alignment horizontal="center" vertical="center" wrapText="1"/>
    </xf>
    <xf numFmtId="2" fontId="18" fillId="9" borderId="39" xfId="0" applyNumberFormat="1" applyFont="1" applyFill="1" applyBorder="1"/>
    <xf numFmtId="0" fontId="18" fillId="0" borderId="105" xfId="0" applyFont="1" applyBorder="1" applyAlignment="1">
      <alignment horizontal="left" vertical="top" wrapText="1"/>
    </xf>
    <xf numFmtId="9" fontId="18" fillId="0" borderId="105" xfId="0" quotePrefix="1" applyNumberFormat="1" applyFont="1" applyBorder="1" applyAlignment="1">
      <alignment horizontal="center" vertical="center" wrapText="1"/>
    </xf>
    <xf numFmtId="3" fontId="18" fillId="0" borderId="111" xfId="0" applyNumberFormat="1" applyFont="1" applyBorder="1" applyAlignment="1">
      <alignment horizontal="center" vertical="center" wrapText="1"/>
    </xf>
    <xf numFmtId="4" fontId="18" fillId="0" borderId="54" xfId="0" applyNumberFormat="1" applyFont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0" fontId="18" fillId="0" borderId="100" xfId="0" applyFont="1" applyBorder="1" applyAlignment="1">
      <alignment vertical="top" wrapText="1"/>
    </xf>
    <xf numFmtId="9" fontId="18" fillId="0" borderId="100" xfId="0" applyNumberFormat="1" applyFont="1" applyBorder="1" applyAlignment="1">
      <alignment horizontal="center" vertical="center" wrapText="1"/>
    </xf>
    <xf numFmtId="9" fontId="18" fillId="0" borderId="100" xfId="0" quotePrefix="1" applyNumberFormat="1" applyFont="1" applyBorder="1" applyAlignment="1">
      <alignment horizontal="center" vertical="center" wrapText="1"/>
    </xf>
    <xf numFmtId="168" fontId="18" fillId="0" borderId="79" xfId="0" applyNumberFormat="1" applyFont="1" applyBorder="1" applyAlignment="1">
      <alignment horizontal="center" vertical="center" wrapText="1"/>
    </xf>
    <xf numFmtId="0" fontId="18" fillId="0" borderId="103" xfId="0" applyFont="1" applyBorder="1" applyAlignment="1">
      <alignment vertical="top" wrapText="1"/>
    </xf>
    <xf numFmtId="168" fontId="18" fillId="0" borderId="58" xfId="0" applyNumberFormat="1" applyFont="1" applyBorder="1" applyAlignment="1">
      <alignment horizontal="center" vertical="center" wrapText="1"/>
    </xf>
    <xf numFmtId="2" fontId="18" fillId="0" borderId="33" xfId="0" applyNumberFormat="1" applyFont="1" applyBorder="1" applyAlignment="1">
      <alignment horizontal="center" vertical="center" wrapText="1"/>
    </xf>
    <xf numFmtId="0" fontId="18" fillId="0" borderId="95" xfId="0" applyFont="1" applyBorder="1" applyAlignment="1">
      <alignment vertical="top" wrapText="1"/>
    </xf>
    <xf numFmtId="168" fontId="18" fillId="0" borderId="97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168" fontId="18" fillId="0" borderId="54" xfId="0" applyNumberFormat="1" applyFont="1" applyBorder="1" applyAlignment="1">
      <alignment horizontal="center" vertical="center" wrapText="1"/>
    </xf>
    <xf numFmtId="49" fontId="18" fillId="0" borderId="71" xfId="0" applyNumberFormat="1" applyFont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center" vertical="center" wrapText="1"/>
    </xf>
    <xf numFmtId="2" fontId="18" fillId="11" borderId="53" xfId="0" applyNumberFormat="1" applyFont="1" applyFill="1" applyBorder="1" applyAlignment="1">
      <alignment horizontal="center" vertical="center" wrapText="1"/>
    </xf>
    <xf numFmtId="2" fontId="18" fillId="11" borderId="23" xfId="0" applyNumberFormat="1" applyFont="1" applyFill="1" applyBorder="1" applyAlignment="1">
      <alignment horizontal="center" vertical="center" wrapText="1"/>
    </xf>
    <xf numFmtId="1" fontId="25" fillId="0" borderId="23" xfId="0" applyNumberFormat="1" applyFont="1" applyBorder="1" applyAlignment="1">
      <alignment horizontal="center" vertical="center"/>
    </xf>
    <xf numFmtId="2" fontId="25" fillId="0" borderId="28" xfId="0" applyNumberFormat="1" applyFont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/>
    </xf>
    <xf numFmtId="0" fontId="25" fillId="9" borderId="112" xfId="0" applyFont="1" applyFill="1" applyBorder="1" applyAlignment="1">
      <alignment horizontal="center" vertical="center"/>
    </xf>
    <xf numFmtId="0" fontId="25" fillId="9" borderId="112" xfId="0" applyFont="1" applyFill="1" applyBorder="1" applyAlignment="1">
      <alignment horizontal="center" vertical="center" wrapText="1"/>
    </xf>
    <xf numFmtId="0" fontId="18" fillId="0" borderId="71" xfId="0" applyFont="1" applyBorder="1"/>
    <xf numFmtId="0" fontId="18" fillId="0" borderId="3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9" fontId="25" fillId="0" borderId="57" xfId="0" applyNumberFormat="1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/>
    </xf>
    <xf numFmtId="9" fontId="18" fillId="0" borderId="0" xfId="0" applyNumberFormat="1" applyFont="1"/>
    <xf numFmtId="0" fontId="18" fillId="0" borderId="54" xfId="0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center" vertical="center"/>
    </xf>
    <xf numFmtId="0" fontId="25" fillId="9" borderId="80" xfId="0" applyFont="1" applyFill="1" applyBorder="1" applyAlignment="1">
      <alignment horizontal="center" vertical="center"/>
    </xf>
    <xf numFmtId="0" fontId="25" fillId="9" borderId="116" xfId="0" applyFont="1" applyFill="1" applyBorder="1" applyAlignment="1">
      <alignment horizontal="center" vertical="center"/>
    </xf>
    <xf numFmtId="0" fontId="25" fillId="9" borderId="117" xfId="0" applyFont="1" applyFill="1" applyBorder="1" applyAlignment="1">
      <alignment horizontal="center" vertical="center" wrapText="1"/>
    </xf>
    <xf numFmtId="0" fontId="25" fillId="9" borderId="118" xfId="0" applyFont="1" applyFill="1" applyBorder="1" applyAlignment="1">
      <alignment horizontal="center" vertical="center" wrapText="1"/>
    </xf>
    <xf numFmtId="0" fontId="18" fillId="9" borderId="1" xfId="0" applyFont="1" applyFill="1" applyBorder="1"/>
    <xf numFmtId="9" fontId="25" fillId="0" borderId="119" xfId="0" applyNumberFormat="1" applyFont="1" applyBorder="1" applyAlignment="1">
      <alignment horizontal="center" vertical="center" wrapText="1"/>
    </xf>
    <xf numFmtId="9" fontId="18" fillId="0" borderId="71" xfId="0" applyNumberFormat="1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9" fontId="18" fillId="0" borderId="105" xfId="0" applyNumberFormat="1" applyFont="1" applyBorder="1" applyAlignment="1">
      <alignment horizontal="center" vertical="center"/>
    </xf>
    <xf numFmtId="0" fontId="18" fillId="0" borderId="99" xfId="0" applyFont="1" applyBorder="1"/>
    <xf numFmtId="0" fontId="18" fillId="0" borderId="105" xfId="0" applyFont="1" applyBorder="1" applyAlignment="1">
      <alignment horizontal="center" vertical="center"/>
    </xf>
    <xf numFmtId="9" fontId="18" fillId="0" borderId="111" xfId="0" applyNumberFormat="1" applyFont="1" applyBorder="1" applyAlignment="1">
      <alignment horizontal="center" vertical="center" wrapText="1"/>
    </xf>
    <xf numFmtId="0" fontId="18" fillId="0" borderId="85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9" fontId="25" fillId="0" borderId="101" xfId="0" applyNumberFormat="1" applyFont="1" applyBorder="1" applyAlignment="1">
      <alignment horizontal="center" vertical="center" wrapText="1"/>
    </xf>
    <xf numFmtId="9" fontId="18" fillId="0" borderId="86" xfId="0" applyNumberFormat="1" applyFont="1" applyBorder="1" applyAlignment="1">
      <alignment horizontal="center" vertical="center"/>
    </xf>
    <xf numFmtId="0" fontId="18" fillId="0" borderId="86" xfId="0" applyFont="1" applyBorder="1"/>
    <xf numFmtId="0" fontId="18" fillId="0" borderId="86" xfId="0" applyFont="1" applyBorder="1" applyAlignment="1">
      <alignment horizontal="center" vertical="center" wrapText="1"/>
    </xf>
    <xf numFmtId="3" fontId="18" fillId="0" borderId="10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9" fontId="18" fillId="0" borderId="114" xfId="0" applyNumberFormat="1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5" fillId="8" borderId="103" xfId="0" applyFont="1" applyFill="1" applyBorder="1" applyAlignment="1">
      <alignment horizontal="center" vertical="center" wrapText="1"/>
    </xf>
    <xf numFmtId="9" fontId="18" fillId="0" borderId="108" xfId="0" applyNumberFormat="1" applyFont="1" applyBorder="1" applyAlignment="1">
      <alignment horizontal="center" vertical="center"/>
    </xf>
    <xf numFmtId="0" fontId="18" fillId="0" borderId="100" xfId="0" applyFont="1" applyBorder="1"/>
    <xf numFmtId="0" fontId="18" fillId="0" borderId="103" xfId="0" applyFont="1" applyBorder="1" applyAlignment="1">
      <alignment horizontal="center" vertical="center"/>
    </xf>
    <xf numFmtId="9" fontId="18" fillId="0" borderId="57" xfId="0" applyNumberFormat="1" applyFont="1" applyBorder="1" applyAlignment="1">
      <alignment horizontal="center" vertical="center"/>
    </xf>
    <xf numFmtId="0" fontId="18" fillId="0" borderId="105" xfId="0" applyFont="1" applyBorder="1"/>
    <xf numFmtId="2" fontId="18" fillId="0" borderId="54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/>
    </xf>
    <xf numFmtId="2" fontId="18" fillId="0" borderId="0" xfId="0" applyNumberFormat="1" applyFont="1"/>
    <xf numFmtId="0" fontId="31" fillId="0" borderId="0" xfId="0" applyFont="1"/>
    <xf numFmtId="0" fontId="31" fillId="0" borderId="121" xfId="0" applyFont="1" applyBorder="1"/>
    <xf numFmtId="0" fontId="31" fillId="7" borderId="124" xfId="0" applyFont="1" applyFill="1" applyBorder="1" applyAlignment="1">
      <alignment horizontal="center" vertical="center"/>
    </xf>
    <xf numFmtId="0" fontId="31" fillId="7" borderId="77" xfId="0" applyFont="1" applyFill="1" applyBorder="1"/>
    <xf numFmtId="0" fontId="31" fillId="7" borderId="125" xfId="0" applyFont="1" applyFill="1" applyBorder="1"/>
    <xf numFmtId="0" fontId="31" fillId="7" borderId="118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wrapText="1"/>
    </xf>
    <xf numFmtId="0" fontId="31" fillId="7" borderId="117" xfId="0" applyFont="1" applyFill="1" applyBorder="1"/>
    <xf numFmtId="0" fontId="31" fillId="7" borderId="126" xfId="0" applyFont="1" applyFill="1" applyBorder="1" applyAlignment="1">
      <alignment horizontal="center" vertical="center"/>
    </xf>
    <xf numFmtId="0" fontId="31" fillId="7" borderId="127" xfId="0" applyFont="1" applyFill="1" applyBorder="1"/>
    <xf numFmtId="0" fontId="31" fillId="7" borderId="128" xfId="0" applyFont="1" applyFill="1" applyBorder="1"/>
    <xf numFmtId="0" fontId="31" fillId="8" borderId="130" xfId="0" applyFont="1" applyFill="1" applyBorder="1"/>
    <xf numFmtId="0" fontId="31" fillId="7" borderId="1" xfId="0" applyFont="1" applyFill="1" applyBorder="1"/>
    <xf numFmtId="0" fontId="31" fillId="7" borderId="126" xfId="0" applyFont="1" applyFill="1" applyBorder="1"/>
    <xf numFmtId="0" fontId="31" fillId="7" borderId="127" xfId="0" applyFont="1" applyFill="1" applyBorder="1" applyAlignment="1">
      <alignment wrapText="1"/>
    </xf>
    <xf numFmtId="0" fontId="31" fillId="7" borderId="103" xfId="0" applyFont="1" applyFill="1" applyBorder="1" applyAlignment="1">
      <alignment horizontal="center" vertical="top" wrapText="1"/>
    </xf>
    <xf numFmtId="0" fontId="31" fillId="7" borderId="109" xfId="0" applyFont="1" applyFill="1" applyBorder="1" applyAlignment="1">
      <alignment wrapText="1"/>
    </xf>
    <xf numFmtId="0" fontId="31" fillId="7" borderId="130" xfId="0" applyFont="1" applyFill="1" applyBorder="1"/>
    <xf numFmtId="0" fontId="15" fillId="0" borderId="0" xfId="0" applyFont="1"/>
    <xf numFmtId="0" fontId="33" fillId="2" borderId="23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6" xfId="0" quotePrefix="1" applyFont="1" applyBorder="1" applyAlignment="1">
      <alignment horizontal="center" vertical="center" wrapText="1"/>
    </xf>
    <xf numFmtId="2" fontId="15" fillId="0" borderId="79" xfId="0" quotePrefix="1" applyNumberFormat="1" applyFont="1" applyBorder="1" applyAlignment="1">
      <alignment horizontal="center" vertical="center"/>
    </xf>
    <xf numFmtId="0" fontId="14" fillId="0" borderId="34" xfId="0" quotePrefix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 wrapText="1"/>
    </xf>
    <xf numFmtId="2" fontId="15" fillId="0" borderId="58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left" vertical="center" wrapText="1"/>
    </xf>
    <xf numFmtId="2" fontId="15" fillId="0" borderId="63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2" fontId="15" fillId="0" borderId="97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left" vertical="center" wrapText="1"/>
    </xf>
    <xf numFmtId="0" fontId="14" fillId="12" borderId="23" xfId="0" applyFont="1" applyFill="1" applyBorder="1" applyAlignment="1">
      <alignment horizontal="center" vertical="center" wrapText="1"/>
    </xf>
    <xf numFmtId="2" fontId="14" fillId="12" borderId="131" xfId="0" applyNumberFormat="1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wrapText="1"/>
    </xf>
    <xf numFmtId="0" fontId="3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2" fontId="14" fillId="13" borderId="23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" fillId="15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8" fillId="3" borderId="1" xfId="0" applyFont="1" applyFill="1" applyBorder="1" applyProtection="1">
      <protection hidden="1"/>
    </xf>
    <xf numFmtId="0" fontId="9" fillId="3" borderId="1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6" xfId="0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0" fontId="10" fillId="3" borderId="22" xfId="0" applyFont="1" applyFill="1" applyBorder="1" applyAlignment="1" applyProtection="1">
      <alignment vertical="center"/>
      <protection hidden="1"/>
    </xf>
    <xf numFmtId="0" fontId="7" fillId="4" borderId="23" xfId="0" applyFont="1" applyFill="1" applyBorder="1" applyAlignment="1" applyProtection="1">
      <alignment horizontal="center" vertical="center" wrapText="1"/>
      <protection hidden="1"/>
    </xf>
    <xf numFmtId="0" fontId="8" fillId="4" borderId="23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vertical="center"/>
      <protection hidden="1"/>
    </xf>
    <xf numFmtId="0" fontId="14" fillId="3" borderId="1" xfId="0" applyFont="1" applyFill="1" applyBorder="1" applyProtection="1">
      <protection hidden="1"/>
    </xf>
    <xf numFmtId="0" fontId="15" fillId="3" borderId="1" xfId="0" applyFont="1" applyFill="1" applyBorder="1" applyProtection="1">
      <protection hidden="1"/>
    </xf>
    <xf numFmtId="0" fontId="15" fillId="3" borderId="1" xfId="0" applyFont="1" applyFill="1" applyBorder="1" applyAlignment="1" applyProtection="1">
      <alignment horizontal="right"/>
      <protection hidden="1"/>
    </xf>
    <xf numFmtId="0" fontId="13" fillId="3" borderId="1" xfId="0" applyFont="1" applyFill="1" applyBorder="1" applyProtection="1">
      <protection hidden="1"/>
    </xf>
    <xf numFmtId="0" fontId="16" fillId="3" borderId="1" xfId="0" applyFont="1" applyFill="1" applyBorder="1" applyProtection="1">
      <protection hidden="1"/>
    </xf>
    <xf numFmtId="0" fontId="17" fillId="3" borderId="1" xfId="0" applyFont="1" applyFill="1" applyBorder="1" applyProtection="1">
      <protection hidden="1"/>
    </xf>
    <xf numFmtId="0" fontId="48" fillId="0" borderId="38" xfId="0" applyFont="1" applyBorder="1" applyAlignment="1">
      <alignment horizontal="left" vertical="top" wrapText="1"/>
    </xf>
    <xf numFmtId="0" fontId="7" fillId="4" borderId="13" xfId="0" applyFont="1" applyFill="1" applyBorder="1" applyAlignment="1" applyProtection="1">
      <alignment horizontal="left" vertical="center" wrapText="1"/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7" fillId="3" borderId="19" xfId="0" applyFont="1" applyFill="1" applyBorder="1" applyAlignment="1" applyProtection="1">
      <alignment horizontal="left" vertical="center" wrapText="1"/>
      <protection hidden="1"/>
    </xf>
    <xf numFmtId="0" fontId="4" fillId="0" borderId="20" xfId="0" applyFont="1" applyBorder="1" applyProtection="1">
      <protection hidden="1"/>
    </xf>
    <xf numFmtId="0" fontId="4" fillId="0" borderId="21" xfId="0" applyFont="1" applyBorder="1" applyProtection="1">
      <protection hidden="1"/>
    </xf>
    <xf numFmtId="0" fontId="7" fillId="3" borderId="13" xfId="0" applyFont="1" applyFill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8" fillId="4" borderId="24" xfId="0" applyFont="1" applyFill="1" applyBorder="1" applyAlignment="1" applyProtection="1">
      <alignment horizontal="center" vertical="center" wrapText="1"/>
      <protection hidden="1"/>
    </xf>
    <xf numFmtId="0" fontId="4" fillId="0" borderId="28" xfId="0" applyFont="1" applyBorder="1" applyProtection="1">
      <protection hidden="1"/>
    </xf>
    <xf numFmtId="0" fontId="12" fillId="4" borderId="13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4" fillId="0" borderId="11" xfId="0" applyFont="1" applyBorder="1" applyProtection="1">
      <protection hidden="1"/>
    </xf>
    <xf numFmtId="0" fontId="4" fillId="0" borderId="29" xfId="0" applyFont="1" applyBorder="1" applyProtection="1">
      <protection hidden="1"/>
    </xf>
    <xf numFmtId="14" fontId="8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5" xfId="0" applyFont="1" applyFill="1" applyBorder="1" applyAlignment="1" applyProtection="1">
      <alignment horizontal="left" vertical="center" wrapText="1"/>
      <protection hidden="1"/>
    </xf>
    <xf numFmtId="0" fontId="4" fillId="0" borderId="26" xfId="0" applyFont="1" applyBorder="1" applyProtection="1">
      <protection hidden="1"/>
    </xf>
    <xf numFmtId="0" fontId="4" fillId="0" borderId="27" xfId="0" applyFont="1" applyBorder="1" applyProtection="1"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7" fillId="2" borderId="10" xfId="0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Protection="1"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45" fillId="14" borderId="0" xfId="0" applyFont="1" applyFill="1" applyAlignment="1" applyProtection="1">
      <alignment horizontal="center" vertical="center" wrapText="1"/>
      <protection hidden="1"/>
    </xf>
    <xf numFmtId="0" fontId="25" fillId="8" borderId="58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4" fillId="0" borderId="75" xfId="0" applyFont="1" applyBorder="1"/>
    <xf numFmtId="0" fontId="18" fillId="0" borderId="65" xfId="0" applyFont="1" applyBorder="1" applyAlignment="1">
      <alignment horizontal="center" vertical="top" wrapText="1"/>
    </xf>
    <xf numFmtId="0" fontId="4" fillId="0" borderId="63" xfId="0" applyFont="1" applyBorder="1"/>
    <xf numFmtId="0" fontId="4" fillId="0" borderId="66" xfId="0" applyFont="1" applyBorder="1"/>
    <xf numFmtId="0" fontId="18" fillId="0" borderId="24" xfId="0" applyFont="1" applyBorder="1" applyAlignment="1">
      <alignment horizontal="left" vertical="top" wrapText="1"/>
    </xf>
    <xf numFmtId="0" fontId="4" fillId="0" borderId="36" xfId="0" applyFont="1" applyBorder="1"/>
    <xf numFmtId="0" fontId="4" fillId="0" borderId="28" xfId="0" applyFont="1" applyBorder="1"/>
    <xf numFmtId="0" fontId="18" fillId="0" borderId="24" xfId="0" applyFont="1" applyBorder="1" applyAlignment="1">
      <alignment horizontal="center" vertical="top" wrapText="1"/>
    </xf>
    <xf numFmtId="0" fontId="18" fillId="0" borderId="63" xfId="0" applyFont="1" applyBorder="1" applyAlignment="1">
      <alignment horizontal="center" vertical="top" wrapText="1"/>
    </xf>
    <xf numFmtId="0" fontId="4" fillId="0" borderId="79" xfId="0" applyFont="1" applyBorder="1"/>
    <xf numFmtId="0" fontId="26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18" fillId="0" borderId="49" xfId="0" applyFont="1" applyBorder="1" applyAlignment="1">
      <alignment horizontal="center" vertical="top" wrapText="1"/>
    </xf>
    <xf numFmtId="0" fontId="4" fillId="0" borderId="52" xfId="0" applyFont="1" applyBorder="1"/>
    <xf numFmtId="0" fontId="18" fillId="0" borderId="37" xfId="0" applyFont="1" applyBorder="1" applyAlignment="1">
      <alignment horizontal="left" vertical="top" wrapText="1"/>
    </xf>
    <xf numFmtId="0" fontId="4" fillId="0" borderId="45" xfId="0" applyFont="1" applyBorder="1"/>
    <xf numFmtId="0" fontId="18" fillId="0" borderId="68" xfId="0" applyFont="1" applyBorder="1" applyAlignment="1">
      <alignment horizontal="center" vertical="top" wrapText="1"/>
    </xf>
    <xf numFmtId="0" fontId="4" fillId="0" borderId="69" xfId="0" applyFont="1" applyBorder="1"/>
    <xf numFmtId="0" fontId="18" fillId="0" borderId="24" xfId="0" applyFont="1" applyBorder="1" applyAlignment="1">
      <alignment vertical="top" wrapText="1"/>
    </xf>
    <xf numFmtId="0" fontId="4" fillId="0" borderId="37" xfId="0" applyFont="1" applyBorder="1"/>
    <xf numFmtId="0" fontId="18" fillId="0" borderId="60" xfId="0" applyFont="1" applyBorder="1" applyAlignment="1">
      <alignment horizontal="center" vertical="top"/>
    </xf>
    <xf numFmtId="0" fontId="4" fillId="0" borderId="60" xfId="0" applyFont="1" applyBorder="1"/>
    <xf numFmtId="0" fontId="18" fillId="0" borderId="65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/>
    <xf numFmtId="0" fontId="22" fillId="5" borderId="13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top"/>
    </xf>
    <xf numFmtId="0" fontId="18" fillId="0" borderId="32" xfId="0" applyFont="1" applyBorder="1" applyAlignment="1">
      <alignment horizontal="left" vertical="top" wrapText="1"/>
    </xf>
    <xf numFmtId="0" fontId="4" fillId="0" borderId="43" xfId="0" applyFont="1" applyBorder="1"/>
    <xf numFmtId="0" fontId="18" fillId="0" borderId="48" xfId="0" applyFont="1" applyBorder="1" applyAlignment="1">
      <alignment horizontal="center" vertical="top"/>
    </xf>
    <xf numFmtId="0" fontId="4" fillId="0" borderId="51" xfId="0" applyFont="1" applyBorder="1"/>
    <xf numFmtId="2" fontId="18" fillId="0" borderId="13" xfId="0" applyNumberFormat="1" applyFont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top" wrapText="1"/>
    </xf>
    <xf numFmtId="2" fontId="25" fillId="10" borderId="102" xfId="0" applyNumberFormat="1" applyFont="1" applyFill="1" applyBorder="1" applyAlignment="1">
      <alignment horizontal="center" vertical="center"/>
    </xf>
    <xf numFmtId="0" fontId="4" fillId="0" borderId="84" xfId="0" applyFont="1" applyBorder="1"/>
    <xf numFmtId="0" fontId="18" fillId="0" borderId="91" xfId="0" applyFont="1" applyBorder="1" applyAlignment="1">
      <alignment horizontal="center" vertical="top" wrapText="1"/>
    </xf>
    <xf numFmtId="0" fontId="4" fillId="0" borderId="94" xfId="0" applyFont="1" applyBorder="1"/>
    <xf numFmtId="0" fontId="18" fillId="0" borderId="48" xfId="0" applyFont="1" applyBorder="1" applyAlignment="1">
      <alignment horizontal="left" vertical="top" wrapText="1"/>
    </xf>
    <xf numFmtId="9" fontId="18" fillId="0" borderId="105" xfId="0" applyNumberFormat="1" applyFont="1" applyBorder="1" applyAlignment="1">
      <alignment horizontal="center" vertical="center" wrapText="1"/>
    </xf>
    <xf numFmtId="0" fontId="4" fillId="0" borderId="100" xfId="0" applyFont="1" applyBorder="1"/>
    <xf numFmtId="0" fontId="25" fillId="8" borderId="122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29" xfId="0" applyFont="1" applyBorder="1"/>
    <xf numFmtId="0" fontId="27" fillId="2" borderId="13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/>
    </xf>
    <xf numFmtId="0" fontId="4" fillId="0" borderId="90" xfId="0" applyFont="1" applyBorder="1"/>
    <xf numFmtId="2" fontId="25" fillId="0" borderId="13" xfId="0" applyNumberFormat="1" applyFont="1" applyBorder="1" applyAlignment="1">
      <alignment horizontal="center" vertical="center"/>
    </xf>
    <xf numFmtId="0" fontId="4" fillId="0" borderId="101" xfId="0" applyFont="1" applyBorder="1"/>
    <xf numFmtId="0" fontId="18" fillId="0" borderId="65" xfId="0" applyFont="1" applyBorder="1" applyAlignment="1">
      <alignment horizontal="left" vertical="top" wrapText="1"/>
    </xf>
    <xf numFmtId="9" fontId="25" fillId="10" borderId="102" xfId="0" applyNumberFormat="1" applyFont="1" applyFill="1" applyBorder="1" applyAlignment="1">
      <alignment horizontal="center" vertical="center"/>
    </xf>
    <xf numFmtId="0" fontId="18" fillId="0" borderId="91" xfId="0" applyFont="1" applyBorder="1" applyAlignment="1">
      <alignment horizontal="left" vertical="top"/>
    </xf>
    <xf numFmtId="0" fontId="4" fillId="0" borderId="98" xfId="0" applyFont="1" applyBorder="1"/>
    <xf numFmtId="0" fontId="4" fillId="0" borderId="99" xfId="0" applyFont="1" applyBorder="1"/>
    <xf numFmtId="9" fontId="25" fillId="0" borderId="48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top" wrapText="1"/>
    </xf>
    <xf numFmtId="0" fontId="18" fillId="0" borderId="99" xfId="0" applyFont="1" applyBorder="1" applyAlignment="1">
      <alignment horizontal="left" vertical="top" wrapText="1"/>
    </xf>
    <xf numFmtId="0" fontId="25" fillId="0" borderId="99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top"/>
    </xf>
    <xf numFmtId="9" fontId="25" fillId="0" borderId="113" xfId="0" applyNumberFormat="1" applyFont="1" applyBorder="1" applyAlignment="1">
      <alignment horizontal="center" vertical="center" wrapText="1"/>
    </xf>
    <xf numFmtId="0" fontId="4" fillId="0" borderId="114" xfId="0" applyFont="1" applyBorder="1"/>
    <xf numFmtId="9" fontId="25" fillId="0" borderId="57" xfId="0" applyNumberFormat="1" applyFont="1" applyBorder="1" applyAlignment="1">
      <alignment horizontal="center" vertical="center" wrapText="1"/>
    </xf>
    <xf numFmtId="0" fontId="4" fillId="0" borderId="115" xfId="0" applyFont="1" applyBorder="1"/>
    <xf numFmtId="9" fontId="25" fillId="0" borderId="99" xfId="0" applyNumberFormat="1" applyFont="1" applyBorder="1" applyAlignment="1">
      <alignment horizontal="center" vertical="center" wrapText="1"/>
    </xf>
    <xf numFmtId="0" fontId="18" fillId="0" borderId="98" xfId="0" applyFont="1" applyBorder="1" applyAlignment="1">
      <alignment horizontal="left" vertical="top" wrapText="1"/>
    </xf>
    <xf numFmtId="0" fontId="4" fillId="0" borderId="123" xfId="0" applyFont="1" applyBorder="1"/>
    <xf numFmtId="0" fontId="18" fillId="0" borderId="68" xfId="0" applyFont="1" applyBorder="1" applyAlignment="1">
      <alignment horizontal="left" vertical="top" wrapText="1"/>
    </xf>
    <xf numFmtId="0" fontId="4" fillId="0" borderId="120" xfId="0" applyFont="1" applyBorder="1"/>
    <xf numFmtId="0" fontId="4" fillId="0" borderId="73" xfId="0" applyFont="1" applyBorder="1"/>
    <xf numFmtId="0" fontId="4" fillId="0" borderId="121" xfId="0" applyFont="1" applyBorder="1"/>
    <xf numFmtId="0" fontId="18" fillId="0" borderId="48" xfId="0" applyFont="1" applyBorder="1" applyAlignment="1">
      <alignment vertical="top" wrapText="1"/>
    </xf>
    <xf numFmtId="0" fontId="14" fillId="12" borderId="13" xfId="0" applyFont="1" applyFill="1" applyBorder="1" applyAlignment="1">
      <alignment horizontal="center" vertical="center" wrapText="1"/>
    </xf>
    <xf numFmtId="0" fontId="32" fillId="2" borderId="104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41" fillId="8" borderId="104" xfId="0" applyFont="1" applyFill="1" applyBorder="1" applyAlignment="1">
      <alignment horizontal="left" vertical="center" wrapText="1"/>
    </xf>
    <xf numFmtId="0" fontId="4" fillId="0" borderId="129" xfId="0" applyFont="1" applyBorder="1"/>
    <xf numFmtId="0" fontId="31" fillId="8" borderId="104" xfId="0" applyFont="1" applyFill="1" applyBorder="1" applyAlignment="1">
      <alignment horizontal="left" vertical="center" wrapText="1"/>
    </xf>
  </cellXfs>
  <cellStyles count="1">
    <cellStyle name="Normal" xfId="0" builtinId="0"/>
  </cellStyles>
  <dxfs count="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962025</xdr:colOff>
      <xdr:row>1</xdr:row>
      <xdr:rowOff>123825</xdr:rowOff>
    </xdr:from>
    <xdr:ext cx="2352676" cy="113347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1596" b="29642"/>
        <a:stretch/>
      </xdr:blipFill>
      <xdr:spPr>
        <a:xfrm>
          <a:off x="3209925" y="314325"/>
          <a:ext cx="2352676" cy="113347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87</xdr:row>
      <xdr:rowOff>76200</xdr:rowOff>
    </xdr:from>
    <xdr:ext cx="3733800" cy="9906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23875" y="39833550"/>
          <a:ext cx="3733800" cy="990600"/>
          <a:chOff x="3479100" y="3284700"/>
          <a:chExt cx="3733800" cy="9906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3479100" y="3284700"/>
            <a:ext cx="3733800" cy="990600"/>
            <a:chOff x="427935" y="35811710"/>
            <a:chExt cx="3740978" cy="963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427935" y="35811710"/>
              <a:ext cx="3740975" cy="963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427935" y="35811710"/>
              <a:ext cx="3740978" cy="963073"/>
            </a:xfrm>
            <a:prstGeom prst="rect">
              <a:avLst/>
            </a:prstGeom>
            <a:gradFill>
              <a:gsLst>
                <a:gs pos="0">
                  <a:srgbClr val="9BE9FF"/>
                </a:gs>
                <a:gs pos="35000">
                  <a:srgbClr val="B8F1FF"/>
                </a:gs>
                <a:gs pos="100000">
                  <a:srgbClr val="E2FBFF"/>
                </a:gs>
              </a:gsLst>
              <a:lin ang="16200000" scaled="0"/>
            </a:gradFill>
            <a:ln w="9525" cap="flat" cmpd="sng">
              <a:solidFill>
                <a:srgbClr val="45A9C4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656974" y="36424575"/>
              <a:ext cx="238583" cy="204288"/>
            </a:xfrm>
            <a:prstGeom prst="ellipse">
              <a:avLst/>
            </a:prstGeom>
            <a:gradFill>
              <a:gsLst>
                <a:gs pos="0">
                  <a:srgbClr val="759336"/>
                </a:gs>
                <a:gs pos="80000">
                  <a:srgbClr val="99C247"/>
                </a:gs>
                <a:gs pos="100000">
                  <a:srgbClr val="9BC545"/>
                </a:gs>
              </a:gsLst>
              <a:lin ang="16200000" scaled="0"/>
            </a:gradFill>
            <a:ln w="9525" cap="flat" cmpd="sng">
              <a:solidFill>
                <a:srgbClr val="97B853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447022" y="35840894"/>
              <a:ext cx="1832316" cy="25292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/>
                <a:t>Petunjuk Mark Obtained</a:t>
              </a:r>
              <a:endParaRPr sz="1100" b="1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2298424" y="36113278"/>
              <a:ext cx="229039" cy="204288"/>
            </a:xfrm>
            <a:prstGeom prst="ellipse">
              <a:avLst/>
            </a:prstGeom>
            <a:solidFill>
              <a:schemeClr val="lt1"/>
            </a:solidFill>
            <a:ln w="9525" cap="flat" cmpd="sng">
              <a:solidFill>
                <a:srgbClr val="97B853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2298424" y="36424575"/>
              <a:ext cx="229039" cy="204288"/>
            </a:xfrm>
            <a:prstGeom prst="ellipse">
              <a:avLst/>
            </a:prstGeom>
            <a:gradFill>
              <a:gsLst>
                <a:gs pos="0">
                  <a:srgbClr val="992D2B"/>
                </a:gs>
                <a:gs pos="80000">
                  <a:srgbClr val="C93D39"/>
                </a:gs>
                <a:gs pos="100000">
                  <a:srgbClr val="CD3A36"/>
                </a:gs>
              </a:gsLst>
              <a:lin ang="16200000" scaled="0"/>
            </a:gradFill>
            <a:ln w="9525" cap="flat" cmpd="sng">
              <a:solidFill>
                <a:srgbClr val="BD4B48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895557" y="36375935"/>
              <a:ext cx="1402867" cy="35020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/>
                <a:t>80% - 100%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2527463" y="36074366"/>
              <a:ext cx="1641450" cy="35020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/>
                <a:t>60% - 79%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 txBox="1"/>
          </xdr:nvSpPr>
          <xdr:spPr>
            <a:xfrm>
              <a:off x="2527463" y="36375935"/>
              <a:ext cx="1641450" cy="35020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/>
                <a:t>&lt; 60%</a:t>
              </a: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656974" y="36113278"/>
              <a:ext cx="238583" cy="204288"/>
            </a:xfrm>
            <a:prstGeom prst="ellipse">
              <a:avLst/>
            </a:prstGeom>
            <a:gradFill>
              <a:gsLst>
                <a:gs pos="0">
                  <a:srgbClr val="2D5C97"/>
                </a:gs>
                <a:gs pos="80000">
                  <a:srgbClr val="3C7AC5"/>
                </a:gs>
                <a:gs pos="100000">
                  <a:srgbClr val="397BC9"/>
                </a:gs>
              </a:gsLst>
              <a:lin ang="16200000" scaled="0"/>
            </a:gradFill>
            <a:ln w="9525" cap="flat" cmpd="sng">
              <a:solidFill>
                <a:srgbClr val="4A7DBA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895557" y="36074366"/>
              <a:ext cx="1173827" cy="350208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/>
                <a:t>&gt; 100%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ninajwa@mohe.gov.my" TargetMode="External"/><Relationship Id="rId2" Type="http://schemas.openxmlformats.org/officeDocument/2006/relationships/hyperlink" Target="mailto:wn.amirah@mohe.gov.my" TargetMode="External"/><Relationship Id="rId1" Type="http://schemas.openxmlformats.org/officeDocument/2006/relationships/hyperlink" Target="mailto:yogitha@mohe.gov.m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5867"/>
    <pageSetUpPr fitToPage="1"/>
  </sheetPr>
  <dimension ref="A1:Z987"/>
  <sheetViews>
    <sheetView tabSelected="1" zoomScale="85" zoomScaleNormal="85" workbookViewId="0">
      <selection activeCell="B11" sqref="B11:I11"/>
    </sheetView>
  </sheetViews>
  <sheetFormatPr defaultColWidth="14.42578125" defaultRowHeight="15" customHeight="1" x14ac:dyDescent="0.25"/>
  <cols>
    <col min="1" max="1" width="2.85546875" style="385" customWidth="1"/>
    <col min="2" max="9" width="15.42578125" style="385" customWidth="1"/>
    <col min="10" max="10" width="2.140625" style="385" customWidth="1"/>
    <col min="11" max="11" width="5.7109375" style="385" customWidth="1"/>
    <col min="12" max="16" width="10.28515625" style="385" customWidth="1"/>
    <col min="17" max="26" width="8.7109375" style="385" customWidth="1"/>
    <col min="27" max="16384" width="14.42578125" style="385"/>
  </cols>
  <sheetData>
    <row r="1" spans="1:26" x14ac:dyDescent="0.25">
      <c r="A1" s="387"/>
    </row>
    <row r="2" spans="1:26" x14ac:dyDescent="0.25">
      <c r="B2" s="441"/>
      <c r="C2" s="422"/>
      <c r="D2" s="422"/>
      <c r="E2" s="422"/>
      <c r="F2" s="422"/>
      <c r="G2" s="422"/>
      <c r="H2" s="422"/>
      <c r="I2" s="423"/>
    </row>
    <row r="3" spans="1:26" x14ac:dyDescent="0.25">
      <c r="B3" s="424"/>
      <c r="C3" s="425"/>
      <c r="D3" s="425"/>
      <c r="E3" s="425"/>
      <c r="F3" s="425"/>
      <c r="G3" s="425"/>
      <c r="H3" s="425"/>
      <c r="I3" s="426"/>
    </row>
    <row r="4" spans="1:26" x14ac:dyDescent="0.25">
      <c r="B4" s="424"/>
      <c r="C4" s="425"/>
      <c r="D4" s="425"/>
      <c r="E4" s="425"/>
      <c r="F4" s="425"/>
      <c r="G4" s="425"/>
      <c r="H4" s="425"/>
      <c r="I4" s="426"/>
    </row>
    <row r="5" spans="1:26" x14ac:dyDescent="0.25">
      <c r="B5" s="424"/>
      <c r="C5" s="425"/>
      <c r="D5" s="425"/>
      <c r="E5" s="425"/>
      <c r="F5" s="425"/>
      <c r="G5" s="425"/>
      <c r="H5" s="425"/>
      <c r="I5" s="426"/>
    </row>
    <row r="6" spans="1:26" x14ac:dyDescent="0.25">
      <c r="B6" s="424"/>
      <c r="C6" s="425"/>
      <c r="D6" s="425"/>
      <c r="E6" s="425"/>
      <c r="F6" s="425"/>
      <c r="G6" s="425"/>
      <c r="H6" s="425"/>
      <c r="I6" s="426"/>
    </row>
    <row r="7" spans="1:26" ht="21" customHeight="1" x14ac:dyDescent="0.25">
      <c r="B7" s="427"/>
      <c r="C7" s="428"/>
      <c r="D7" s="428"/>
      <c r="E7" s="428"/>
      <c r="F7" s="428"/>
      <c r="G7" s="428"/>
      <c r="H7" s="428"/>
      <c r="I7" s="429"/>
    </row>
    <row r="8" spans="1:26" ht="36" customHeight="1" x14ac:dyDescent="0.25">
      <c r="B8" s="442" t="s">
        <v>0</v>
      </c>
      <c r="C8" s="434"/>
      <c r="D8" s="434"/>
      <c r="E8" s="434"/>
      <c r="F8" s="434"/>
      <c r="G8" s="434"/>
      <c r="H8" s="434"/>
      <c r="I8" s="443"/>
    </row>
    <row r="9" spans="1:26" ht="36" customHeight="1" x14ac:dyDescent="0.25">
      <c r="B9" s="444" t="s">
        <v>1</v>
      </c>
      <c r="C9" s="434"/>
      <c r="D9" s="434"/>
      <c r="E9" s="434"/>
      <c r="F9" s="434"/>
      <c r="G9" s="434"/>
      <c r="H9" s="434"/>
      <c r="I9" s="443"/>
    </row>
    <row r="10" spans="1:26" ht="16.5" customHeight="1" x14ac:dyDescent="0.25">
      <c r="B10" s="386"/>
      <c r="C10" s="386"/>
      <c r="D10" s="386"/>
      <c r="E10" s="386"/>
      <c r="F10" s="386"/>
      <c r="G10" s="386"/>
      <c r="H10" s="386"/>
      <c r="I10" s="386"/>
    </row>
    <row r="11" spans="1:26" ht="120" customHeight="1" x14ac:dyDescent="0.25">
      <c r="B11" s="445" t="s">
        <v>293</v>
      </c>
      <c r="C11" s="445"/>
      <c r="D11" s="445"/>
      <c r="E11" s="445"/>
      <c r="F11" s="445"/>
      <c r="G11" s="445"/>
      <c r="H11" s="445"/>
      <c r="I11" s="445"/>
    </row>
    <row r="12" spans="1:26" ht="15.75" customHeight="1" x14ac:dyDescent="0.25">
      <c r="B12" s="388"/>
      <c r="C12" s="388"/>
      <c r="D12" s="388"/>
      <c r="E12" s="388"/>
      <c r="F12" s="388"/>
      <c r="G12" s="388"/>
      <c r="H12" s="388"/>
      <c r="I12" s="388"/>
    </row>
    <row r="13" spans="1:26" ht="33" customHeight="1" x14ac:dyDescent="0.25">
      <c r="B13" s="389" t="s">
        <v>2</v>
      </c>
      <c r="C13" s="388"/>
      <c r="D13" s="388"/>
      <c r="E13" s="414"/>
      <c r="F13" s="415"/>
      <c r="G13" s="415"/>
      <c r="H13" s="416"/>
      <c r="I13" s="388"/>
      <c r="P13" s="390" t="s">
        <v>295</v>
      </c>
    </row>
    <row r="14" spans="1:26" ht="15.75" customHeight="1" x14ac:dyDescent="0.25">
      <c r="B14" s="391"/>
      <c r="C14" s="388"/>
      <c r="D14" s="388"/>
      <c r="E14" s="388"/>
      <c r="F14" s="388"/>
      <c r="G14" s="388"/>
      <c r="H14" s="388"/>
      <c r="I14" s="388"/>
    </row>
    <row r="15" spans="1:26" ht="15.75" customHeight="1" x14ac:dyDescent="0.25">
      <c r="B15" s="392" t="s">
        <v>3</v>
      </c>
      <c r="C15" s="388"/>
      <c r="D15" s="388"/>
      <c r="E15" s="388"/>
      <c r="F15" s="388"/>
      <c r="G15" s="388"/>
      <c r="H15" s="388"/>
      <c r="I15" s="388"/>
    </row>
    <row r="16" spans="1:26" ht="48.75" customHeight="1" x14ac:dyDescent="0.25">
      <c r="A16" s="393"/>
      <c r="B16" s="389" t="s">
        <v>4</v>
      </c>
      <c r="C16" s="394"/>
      <c r="D16" s="394"/>
      <c r="E16" s="414"/>
      <c r="F16" s="415"/>
      <c r="G16" s="415"/>
      <c r="H16" s="416"/>
      <c r="I16" s="394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</row>
    <row r="17" spans="1:26" ht="15.75" customHeight="1" x14ac:dyDescent="0.25">
      <c r="B17" s="391"/>
      <c r="C17" s="388"/>
      <c r="D17" s="388"/>
      <c r="E17" s="388"/>
      <c r="F17" s="388"/>
      <c r="G17" s="388"/>
      <c r="H17" s="388"/>
      <c r="I17" s="388"/>
    </row>
    <row r="18" spans="1:26" ht="30" customHeight="1" x14ac:dyDescent="0.25">
      <c r="A18" s="393"/>
      <c r="B18" s="389" t="s">
        <v>5</v>
      </c>
      <c r="C18" s="394"/>
      <c r="D18" s="394"/>
      <c r="E18" s="414"/>
      <c r="F18" s="415"/>
      <c r="G18" s="415"/>
      <c r="H18" s="416"/>
      <c r="I18" s="394"/>
      <c r="J18" s="393"/>
      <c r="K18" s="393"/>
      <c r="L18" s="395"/>
      <c r="M18" s="396"/>
      <c r="N18" s="396"/>
      <c r="O18" s="397" t="s">
        <v>294</v>
      </c>
      <c r="P18" s="396"/>
      <c r="Q18" s="393"/>
      <c r="R18" s="393"/>
      <c r="S18" s="393"/>
      <c r="T18" s="393"/>
      <c r="U18" s="393"/>
      <c r="V18" s="393"/>
      <c r="W18" s="393"/>
      <c r="X18" s="393"/>
      <c r="Y18" s="393"/>
      <c r="Z18" s="393"/>
    </row>
    <row r="19" spans="1:26" ht="15.75" customHeight="1" x14ac:dyDescent="0.25">
      <c r="B19" s="391"/>
      <c r="C19" s="388"/>
      <c r="D19" s="388"/>
      <c r="E19" s="388"/>
      <c r="F19" s="388"/>
      <c r="G19" s="388"/>
      <c r="H19" s="388"/>
      <c r="I19" s="388"/>
      <c r="L19" s="396"/>
      <c r="M19" s="396"/>
      <c r="N19" s="396"/>
      <c r="O19" s="396"/>
      <c r="P19" s="396"/>
    </row>
    <row r="20" spans="1:26" ht="30" customHeight="1" x14ac:dyDescent="0.25">
      <c r="A20" s="393"/>
      <c r="B20" s="389" t="s">
        <v>6</v>
      </c>
      <c r="C20" s="394"/>
      <c r="D20" s="394"/>
      <c r="E20" s="414"/>
      <c r="F20" s="415"/>
      <c r="G20" s="415"/>
      <c r="H20" s="416"/>
      <c r="I20" s="394"/>
      <c r="J20" s="393"/>
      <c r="K20" s="393"/>
      <c r="L20" s="396"/>
      <c r="M20" s="396"/>
      <c r="N20" s="396"/>
      <c r="O20" s="396"/>
      <c r="P20" s="396"/>
      <c r="Q20" s="393"/>
      <c r="R20" s="393"/>
      <c r="S20" s="393"/>
      <c r="T20" s="393"/>
      <c r="U20" s="393"/>
      <c r="V20" s="393"/>
      <c r="W20" s="393"/>
      <c r="X20" s="393"/>
      <c r="Y20" s="393"/>
      <c r="Z20" s="393"/>
    </row>
    <row r="21" spans="1:26" ht="15.75" customHeight="1" x14ac:dyDescent="0.25">
      <c r="B21" s="391"/>
      <c r="C21" s="388"/>
      <c r="D21" s="388"/>
      <c r="E21" s="388"/>
      <c r="F21" s="388"/>
      <c r="G21" s="388"/>
      <c r="H21" s="388"/>
      <c r="I21" s="388"/>
      <c r="L21" s="396"/>
      <c r="M21" s="396"/>
      <c r="N21" s="396"/>
      <c r="O21" s="396"/>
      <c r="P21" s="396"/>
    </row>
    <row r="22" spans="1:26" ht="55.5" customHeight="1" x14ac:dyDescent="0.25">
      <c r="A22" s="393"/>
      <c r="B22" s="389" t="s">
        <v>7</v>
      </c>
      <c r="C22" s="394"/>
      <c r="D22" s="394"/>
      <c r="E22" s="414"/>
      <c r="F22" s="415"/>
      <c r="G22" s="415"/>
      <c r="H22" s="416"/>
      <c r="I22" s="394"/>
      <c r="J22" s="393"/>
      <c r="K22" s="393"/>
      <c r="L22" s="396"/>
      <c r="M22" s="396"/>
      <c r="N22" s="396"/>
      <c r="O22" s="396"/>
      <c r="P22" s="396"/>
      <c r="Q22" s="393"/>
      <c r="R22" s="393"/>
      <c r="S22" s="393"/>
      <c r="T22" s="393"/>
      <c r="U22" s="393"/>
      <c r="V22" s="393"/>
      <c r="W22" s="393"/>
      <c r="X22" s="393"/>
      <c r="Y22" s="393"/>
      <c r="Z22" s="393"/>
    </row>
    <row r="23" spans="1:26" ht="15.75" customHeight="1" x14ac:dyDescent="0.25">
      <c r="B23" s="391"/>
      <c r="C23" s="388"/>
      <c r="D23" s="388"/>
      <c r="E23" s="388"/>
      <c r="F23" s="388"/>
      <c r="G23" s="388"/>
      <c r="H23" s="388"/>
      <c r="I23" s="388"/>
      <c r="L23" s="396"/>
      <c r="M23" s="396"/>
      <c r="N23" s="396"/>
      <c r="O23" s="396"/>
      <c r="P23" s="396"/>
    </row>
    <row r="24" spans="1:26" ht="30" customHeight="1" x14ac:dyDescent="0.25">
      <c r="A24" s="393"/>
      <c r="B24" s="389" t="s">
        <v>8</v>
      </c>
      <c r="C24" s="394"/>
      <c r="D24" s="394"/>
      <c r="E24" s="414"/>
      <c r="F24" s="415"/>
      <c r="G24" s="415"/>
      <c r="H24" s="416"/>
      <c r="I24" s="394"/>
      <c r="J24" s="393"/>
      <c r="K24" s="393"/>
      <c r="L24" s="396"/>
      <c r="M24" s="396"/>
      <c r="N24" s="396"/>
      <c r="O24" s="396"/>
      <c r="P24" s="396"/>
      <c r="Q24" s="393"/>
      <c r="R24" s="393"/>
      <c r="S24" s="393"/>
      <c r="T24" s="393"/>
      <c r="U24" s="393"/>
      <c r="V24" s="393"/>
      <c r="W24" s="393"/>
      <c r="X24" s="393"/>
      <c r="Y24" s="393"/>
      <c r="Z24" s="393"/>
    </row>
    <row r="25" spans="1:26" ht="15.75" customHeight="1" x14ac:dyDescent="0.25">
      <c r="B25" s="391"/>
      <c r="C25" s="388"/>
      <c r="D25" s="388"/>
      <c r="E25" s="388"/>
      <c r="F25" s="388"/>
      <c r="G25" s="388"/>
      <c r="H25" s="388"/>
      <c r="I25" s="388"/>
      <c r="L25" s="396"/>
      <c r="M25" s="396"/>
      <c r="N25" s="396"/>
      <c r="O25" s="396"/>
      <c r="P25" s="396"/>
    </row>
    <row r="26" spans="1:26" ht="30" customHeight="1" x14ac:dyDescent="0.25">
      <c r="A26" s="393"/>
      <c r="B26" s="389" t="s">
        <v>9</v>
      </c>
      <c r="C26" s="394"/>
      <c r="D26" s="394"/>
      <c r="E26" s="414"/>
      <c r="F26" s="415"/>
      <c r="G26" s="415"/>
      <c r="H26" s="416"/>
      <c r="I26" s="394"/>
      <c r="J26" s="393"/>
      <c r="K26" s="393"/>
      <c r="L26" s="396"/>
      <c r="M26" s="396"/>
      <c r="N26" s="396"/>
      <c r="O26" s="396"/>
      <c r="P26" s="396"/>
      <c r="Q26" s="393"/>
      <c r="R26" s="393"/>
      <c r="S26" s="393"/>
      <c r="T26" s="393"/>
      <c r="U26" s="393"/>
      <c r="V26" s="393"/>
      <c r="W26" s="393"/>
      <c r="X26" s="393"/>
      <c r="Y26" s="393"/>
      <c r="Z26" s="393"/>
    </row>
    <row r="27" spans="1:26" ht="15.75" customHeight="1" x14ac:dyDescent="0.25">
      <c r="B27" s="391"/>
      <c r="C27" s="388"/>
      <c r="D27" s="388"/>
      <c r="E27" s="388"/>
      <c r="F27" s="388"/>
      <c r="G27" s="388"/>
      <c r="H27" s="388"/>
      <c r="I27" s="388"/>
    </row>
    <row r="28" spans="1:26" ht="30" customHeight="1" x14ac:dyDescent="0.25">
      <c r="A28" s="393"/>
      <c r="B28" s="389" t="s">
        <v>10</v>
      </c>
      <c r="C28" s="394"/>
      <c r="D28" s="394"/>
      <c r="E28" s="432"/>
      <c r="F28" s="415"/>
      <c r="G28" s="415"/>
      <c r="H28" s="416"/>
      <c r="I28" s="394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</row>
    <row r="29" spans="1:26" ht="30" customHeight="1" x14ac:dyDescent="0.25">
      <c r="A29" s="393"/>
      <c r="B29" s="389"/>
      <c r="C29" s="394"/>
      <c r="D29" s="394"/>
      <c r="E29" s="398"/>
      <c r="F29" s="398"/>
      <c r="G29" s="398"/>
      <c r="H29" s="398"/>
      <c r="I29" s="394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</row>
    <row r="30" spans="1:26" ht="30" customHeight="1" x14ac:dyDescent="0.25">
      <c r="A30" s="393"/>
      <c r="B30" s="399" t="s">
        <v>11</v>
      </c>
      <c r="C30" s="394"/>
      <c r="D30" s="394"/>
      <c r="E30" s="414"/>
      <c r="F30" s="415"/>
      <c r="G30" s="415"/>
      <c r="H30" s="416"/>
      <c r="I30" s="394"/>
      <c r="J30" s="393"/>
      <c r="K30" s="393"/>
      <c r="L30" s="421" t="s">
        <v>12</v>
      </c>
      <c r="M30" s="422"/>
      <c r="N30" s="422"/>
      <c r="O30" s="422"/>
      <c r="P30" s="422"/>
      <c r="Q30" s="423"/>
      <c r="R30" s="393"/>
      <c r="S30" s="393"/>
      <c r="T30" s="393"/>
      <c r="U30" s="393"/>
      <c r="V30" s="393"/>
      <c r="W30" s="393"/>
      <c r="X30" s="393"/>
      <c r="Y30" s="393"/>
      <c r="Z30" s="393"/>
    </row>
    <row r="31" spans="1:26" ht="30" customHeight="1" x14ac:dyDescent="0.25">
      <c r="A31" s="393"/>
      <c r="B31" s="389"/>
      <c r="C31" s="394"/>
      <c r="D31" s="394"/>
      <c r="E31" s="398"/>
      <c r="F31" s="398"/>
      <c r="G31" s="398"/>
      <c r="H31" s="398"/>
      <c r="I31" s="394"/>
      <c r="J31" s="393"/>
      <c r="K31" s="393"/>
      <c r="L31" s="424"/>
      <c r="M31" s="425"/>
      <c r="N31" s="425"/>
      <c r="O31" s="425"/>
      <c r="P31" s="425"/>
      <c r="Q31" s="426"/>
      <c r="R31" s="393"/>
      <c r="S31" s="393"/>
      <c r="T31" s="393"/>
      <c r="U31" s="393"/>
      <c r="V31" s="393"/>
      <c r="W31" s="393"/>
      <c r="X31" s="393"/>
      <c r="Y31" s="393"/>
      <c r="Z31" s="393"/>
    </row>
    <row r="32" spans="1:26" ht="30" customHeight="1" x14ac:dyDescent="0.25">
      <c r="A32" s="393"/>
      <c r="B32" s="389" t="s">
        <v>13</v>
      </c>
      <c r="C32" s="394"/>
      <c r="D32" s="394"/>
      <c r="E32" s="414"/>
      <c r="F32" s="415"/>
      <c r="G32" s="415"/>
      <c r="H32" s="416"/>
      <c r="I32" s="394"/>
      <c r="J32" s="393"/>
      <c r="K32" s="393"/>
      <c r="L32" s="424"/>
      <c r="M32" s="425"/>
      <c r="N32" s="425"/>
      <c r="O32" s="425"/>
      <c r="P32" s="425"/>
      <c r="Q32" s="426"/>
      <c r="R32" s="393"/>
      <c r="S32" s="393"/>
      <c r="T32" s="393"/>
      <c r="U32" s="393"/>
      <c r="V32" s="393"/>
      <c r="W32" s="393"/>
      <c r="X32" s="393"/>
      <c r="Y32" s="393"/>
      <c r="Z32" s="393"/>
    </row>
    <row r="33" spans="1:26" ht="30" customHeight="1" x14ac:dyDescent="0.25">
      <c r="A33" s="393"/>
      <c r="B33" s="389"/>
      <c r="C33" s="394"/>
      <c r="D33" s="394"/>
      <c r="E33" s="398"/>
      <c r="F33" s="398"/>
      <c r="G33" s="398"/>
      <c r="H33" s="398"/>
      <c r="I33" s="394"/>
      <c r="J33" s="393"/>
      <c r="K33" s="393"/>
      <c r="L33" s="424"/>
      <c r="M33" s="425"/>
      <c r="N33" s="425"/>
      <c r="O33" s="425"/>
      <c r="P33" s="425"/>
      <c r="Q33" s="426"/>
      <c r="R33" s="393"/>
      <c r="S33" s="393"/>
      <c r="T33" s="393"/>
      <c r="U33" s="393"/>
      <c r="V33" s="393"/>
      <c r="W33" s="393"/>
      <c r="X33" s="393"/>
      <c r="Y33" s="393"/>
      <c r="Z33" s="393"/>
    </row>
    <row r="34" spans="1:26" ht="30" customHeight="1" x14ac:dyDescent="0.25">
      <c r="A34" s="393"/>
      <c r="B34" s="389"/>
      <c r="C34" s="394"/>
      <c r="D34" s="394"/>
      <c r="E34" s="400"/>
      <c r="F34" s="400"/>
      <c r="G34" s="400"/>
      <c r="H34" s="400"/>
      <c r="I34" s="394"/>
      <c r="J34" s="393"/>
      <c r="K34" s="393"/>
      <c r="L34" s="424"/>
      <c r="M34" s="425"/>
      <c r="N34" s="425"/>
      <c r="O34" s="425"/>
      <c r="P34" s="425"/>
      <c r="Q34" s="426"/>
      <c r="R34" s="393"/>
      <c r="S34" s="393"/>
      <c r="T34" s="393"/>
      <c r="U34" s="393"/>
      <c r="V34" s="393"/>
      <c r="W34" s="393"/>
      <c r="X34" s="393"/>
      <c r="Y34" s="393"/>
      <c r="Z34" s="393"/>
    </row>
    <row r="35" spans="1:26" ht="30" customHeight="1" x14ac:dyDescent="0.25">
      <c r="A35" s="393"/>
      <c r="B35" s="389" t="s">
        <v>14</v>
      </c>
      <c r="C35" s="394"/>
      <c r="D35" s="394"/>
      <c r="E35" s="401"/>
      <c r="F35" s="417" t="s">
        <v>15</v>
      </c>
      <c r="G35" s="418"/>
      <c r="H35" s="419"/>
      <c r="I35" s="402"/>
      <c r="J35" s="393"/>
      <c r="K35" s="393"/>
      <c r="L35" s="424"/>
      <c r="M35" s="425"/>
      <c r="N35" s="425"/>
      <c r="O35" s="425"/>
      <c r="P35" s="425"/>
      <c r="Q35" s="426"/>
      <c r="R35" s="393"/>
      <c r="S35" s="393"/>
      <c r="T35" s="393"/>
      <c r="U35" s="393"/>
      <c r="V35" s="393"/>
      <c r="W35" s="393"/>
      <c r="X35" s="393"/>
      <c r="Y35" s="393"/>
      <c r="Z35" s="393"/>
    </row>
    <row r="36" spans="1:26" ht="30" customHeight="1" x14ac:dyDescent="0.25">
      <c r="A36" s="393"/>
      <c r="B36" s="389" t="s">
        <v>16</v>
      </c>
      <c r="C36" s="394"/>
      <c r="D36" s="394"/>
      <c r="E36" s="403"/>
      <c r="F36" s="420" t="s">
        <v>17</v>
      </c>
      <c r="G36" s="415"/>
      <c r="H36" s="416"/>
      <c r="I36" s="402"/>
      <c r="J36" s="393"/>
      <c r="K36" s="393"/>
      <c r="L36" s="424"/>
      <c r="M36" s="425"/>
      <c r="N36" s="425"/>
      <c r="O36" s="425"/>
      <c r="P36" s="425"/>
      <c r="Q36" s="426"/>
      <c r="R36" s="393"/>
      <c r="S36" s="393"/>
      <c r="T36" s="393"/>
      <c r="U36" s="393"/>
      <c r="V36" s="393"/>
      <c r="W36" s="393"/>
      <c r="X36" s="393"/>
      <c r="Y36" s="393"/>
      <c r="Z36" s="393"/>
    </row>
    <row r="37" spans="1:26" ht="30" customHeight="1" x14ac:dyDescent="0.25">
      <c r="A37" s="393"/>
      <c r="B37" s="389"/>
      <c r="C37" s="394"/>
      <c r="D37" s="394"/>
      <c r="E37" s="403"/>
      <c r="F37" s="420" t="s">
        <v>18</v>
      </c>
      <c r="G37" s="415"/>
      <c r="H37" s="416"/>
      <c r="I37" s="402"/>
      <c r="J37" s="393"/>
      <c r="K37" s="393"/>
      <c r="L37" s="424"/>
      <c r="M37" s="425"/>
      <c r="N37" s="425"/>
      <c r="O37" s="425"/>
      <c r="P37" s="425"/>
      <c r="Q37" s="426"/>
      <c r="R37" s="393"/>
      <c r="S37" s="393"/>
      <c r="T37" s="393"/>
      <c r="U37" s="393"/>
      <c r="V37" s="393"/>
      <c r="W37" s="393"/>
      <c r="X37" s="393"/>
      <c r="Y37" s="393"/>
      <c r="Z37" s="393"/>
    </row>
    <row r="38" spans="1:26" ht="30" customHeight="1" x14ac:dyDescent="0.25">
      <c r="A38" s="393"/>
      <c r="B38" s="389"/>
      <c r="C38" s="394"/>
      <c r="D38" s="394"/>
      <c r="E38" s="403"/>
      <c r="F38" s="420" t="s">
        <v>19</v>
      </c>
      <c r="G38" s="415"/>
      <c r="H38" s="416"/>
      <c r="I38" s="402"/>
      <c r="J38" s="393"/>
      <c r="K38" s="393"/>
      <c r="L38" s="424"/>
      <c r="M38" s="425"/>
      <c r="N38" s="425"/>
      <c r="O38" s="425"/>
      <c r="P38" s="425"/>
      <c r="Q38" s="426"/>
      <c r="R38" s="393"/>
      <c r="S38" s="393"/>
      <c r="T38" s="393"/>
      <c r="U38" s="393"/>
      <c r="V38" s="393"/>
      <c r="W38" s="393"/>
      <c r="X38" s="393"/>
      <c r="Y38" s="393"/>
      <c r="Z38" s="393"/>
    </row>
    <row r="39" spans="1:26" ht="30" customHeight="1" x14ac:dyDescent="0.25">
      <c r="A39" s="393"/>
      <c r="B39" s="389"/>
      <c r="C39" s="394"/>
      <c r="D39" s="394"/>
      <c r="E39" s="404"/>
      <c r="F39" s="420" t="s">
        <v>20</v>
      </c>
      <c r="G39" s="415"/>
      <c r="H39" s="416"/>
      <c r="I39" s="402"/>
      <c r="J39" s="393"/>
      <c r="K39" s="393"/>
      <c r="L39" s="424"/>
      <c r="M39" s="425"/>
      <c r="N39" s="425"/>
      <c r="O39" s="425"/>
      <c r="P39" s="425"/>
      <c r="Q39" s="426"/>
      <c r="R39" s="393"/>
      <c r="S39" s="393"/>
      <c r="T39" s="393"/>
      <c r="U39" s="393"/>
      <c r="V39" s="393"/>
      <c r="W39" s="393"/>
      <c r="X39" s="393"/>
      <c r="Y39" s="393"/>
      <c r="Z39" s="393"/>
    </row>
    <row r="40" spans="1:26" ht="30" customHeight="1" x14ac:dyDescent="0.25">
      <c r="A40" s="393"/>
      <c r="B40" s="389"/>
      <c r="C40" s="394"/>
      <c r="D40" s="394"/>
      <c r="E40" s="404"/>
      <c r="F40" s="420" t="s">
        <v>21</v>
      </c>
      <c r="G40" s="415"/>
      <c r="H40" s="416"/>
      <c r="I40" s="402"/>
      <c r="J40" s="393"/>
      <c r="K40" s="393"/>
      <c r="L40" s="424"/>
      <c r="M40" s="425"/>
      <c r="N40" s="425"/>
      <c r="O40" s="425"/>
      <c r="P40" s="425"/>
      <c r="Q40" s="426"/>
      <c r="R40" s="393"/>
      <c r="S40" s="393"/>
      <c r="T40" s="393"/>
      <c r="U40" s="393"/>
      <c r="V40" s="393"/>
      <c r="W40" s="393"/>
      <c r="X40" s="393"/>
      <c r="Y40" s="393"/>
      <c r="Z40" s="393"/>
    </row>
    <row r="41" spans="1:26" ht="30" customHeight="1" x14ac:dyDescent="0.25">
      <c r="A41" s="393"/>
      <c r="B41" s="389"/>
      <c r="C41" s="394"/>
      <c r="D41" s="394"/>
      <c r="E41" s="404"/>
      <c r="F41" s="420" t="s">
        <v>22</v>
      </c>
      <c r="G41" s="415"/>
      <c r="H41" s="416"/>
      <c r="I41" s="402"/>
      <c r="J41" s="393"/>
      <c r="K41" s="393"/>
      <c r="L41" s="424"/>
      <c r="M41" s="425"/>
      <c r="N41" s="425"/>
      <c r="O41" s="425"/>
      <c r="P41" s="425"/>
      <c r="Q41" s="426"/>
      <c r="R41" s="393"/>
      <c r="S41" s="393"/>
      <c r="T41" s="393"/>
      <c r="U41" s="393"/>
      <c r="V41" s="393"/>
      <c r="W41" s="393"/>
      <c r="X41" s="393"/>
      <c r="Y41" s="393"/>
      <c r="Z41" s="393"/>
    </row>
    <row r="42" spans="1:26" ht="30" customHeight="1" x14ac:dyDescent="0.25">
      <c r="A42" s="393"/>
      <c r="B42" s="389"/>
      <c r="C42" s="394"/>
      <c r="D42" s="394"/>
      <c r="E42" s="404"/>
      <c r="F42" s="420" t="s">
        <v>23</v>
      </c>
      <c r="G42" s="415"/>
      <c r="H42" s="416"/>
      <c r="I42" s="394"/>
      <c r="J42" s="393"/>
      <c r="K42" s="393"/>
      <c r="L42" s="424"/>
      <c r="M42" s="425"/>
      <c r="N42" s="425"/>
      <c r="O42" s="425"/>
      <c r="P42" s="425"/>
      <c r="Q42" s="426"/>
      <c r="R42" s="393"/>
      <c r="S42" s="393"/>
      <c r="T42" s="393"/>
      <c r="U42" s="393"/>
      <c r="V42" s="393"/>
      <c r="W42" s="393"/>
      <c r="X42" s="393"/>
      <c r="Y42" s="393"/>
      <c r="Z42" s="393"/>
    </row>
    <row r="43" spans="1:26" ht="30" customHeight="1" x14ac:dyDescent="0.25">
      <c r="A43" s="393"/>
      <c r="B43" s="389"/>
      <c r="C43" s="394"/>
      <c r="D43" s="394"/>
      <c r="E43" s="404"/>
      <c r="F43" s="420" t="s">
        <v>24</v>
      </c>
      <c r="G43" s="415"/>
      <c r="H43" s="416"/>
      <c r="I43" s="394"/>
      <c r="J43" s="393"/>
      <c r="K43" s="393"/>
      <c r="L43" s="424"/>
      <c r="M43" s="425"/>
      <c r="N43" s="425"/>
      <c r="O43" s="425"/>
      <c r="P43" s="425"/>
      <c r="Q43" s="426"/>
      <c r="R43" s="393"/>
      <c r="S43" s="393"/>
      <c r="T43" s="393"/>
      <c r="U43" s="393"/>
      <c r="V43" s="393"/>
      <c r="W43" s="393"/>
      <c r="X43" s="393"/>
      <c r="Y43" s="393"/>
      <c r="Z43" s="393"/>
    </row>
    <row r="44" spans="1:26" ht="30" customHeight="1" x14ac:dyDescent="0.25">
      <c r="A44" s="393"/>
      <c r="B44" s="389"/>
      <c r="C44" s="394"/>
      <c r="D44" s="394"/>
      <c r="E44" s="404"/>
      <c r="F44" s="420" t="s">
        <v>25</v>
      </c>
      <c r="G44" s="415"/>
      <c r="H44" s="416"/>
      <c r="I44" s="394"/>
      <c r="J44" s="393"/>
      <c r="K44" s="393"/>
      <c r="L44" s="424"/>
      <c r="M44" s="425"/>
      <c r="N44" s="425"/>
      <c r="O44" s="425"/>
      <c r="P44" s="425"/>
      <c r="Q44" s="426"/>
      <c r="R44" s="393"/>
      <c r="S44" s="393"/>
      <c r="T44" s="393"/>
      <c r="U44" s="393"/>
      <c r="V44" s="393"/>
      <c r="W44" s="393"/>
      <c r="X44" s="393"/>
      <c r="Y44" s="393"/>
      <c r="Z44" s="393"/>
    </row>
    <row r="45" spans="1:26" ht="30" customHeight="1" x14ac:dyDescent="0.25">
      <c r="A45" s="393"/>
      <c r="B45" s="389"/>
      <c r="C45" s="394"/>
      <c r="D45" s="394"/>
      <c r="E45" s="430"/>
      <c r="F45" s="437" t="s">
        <v>26</v>
      </c>
      <c r="G45" s="438"/>
      <c r="H45" s="439"/>
      <c r="I45" s="394"/>
      <c r="J45" s="393"/>
      <c r="K45" s="393"/>
      <c r="L45" s="424"/>
      <c r="M45" s="425"/>
      <c r="N45" s="425"/>
      <c r="O45" s="425"/>
      <c r="P45" s="425"/>
      <c r="Q45" s="426"/>
      <c r="R45" s="393"/>
      <c r="S45" s="393"/>
      <c r="T45" s="393"/>
      <c r="U45" s="393"/>
      <c r="V45" s="393"/>
      <c r="W45" s="393"/>
      <c r="X45" s="393"/>
      <c r="Y45" s="393"/>
      <c r="Z45" s="393"/>
    </row>
    <row r="46" spans="1:26" ht="30" customHeight="1" x14ac:dyDescent="0.25">
      <c r="A46" s="393"/>
      <c r="B46" s="389"/>
      <c r="C46" s="394"/>
      <c r="D46" s="394"/>
      <c r="E46" s="431"/>
      <c r="F46" s="417"/>
      <c r="G46" s="418"/>
      <c r="H46" s="419"/>
      <c r="I46" s="394"/>
      <c r="J46" s="393"/>
      <c r="K46" s="393"/>
      <c r="L46" s="424"/>
      <c r="M46" s="425"/>
      <c r="N46" s="425"/>
      <c r="O46" s="425"/>
      <c r="P46" s="425"/>
      <c r="Q46" s="426"/>
      <c r="R46" s="393"/>
      <c r="S46" s="393"/>
      <c r="T46" s="393"/>
      <c r="U46" s="393"/>
      <c r="V46" s="393"/>
      <c r="W46" s="393"/>
      <c r="X46" s="393"/>
      <c r="Y46" s="393"/>
      <c r="Z46" s="393"/>
    </row>
    <row r="47" spans="1:26" ht="30" customHeight="1" x14ac:dyDescent="0.25">
      <c r="A47" s="393"/>
      <c r="B47" s="389"/>
      <c r="C47" s="394"/>
      <c r="D47" s="394"/>
      <c r="E47" s="405"/>
      <c r="F47" s="398"/>
      <c r="G47" s="398"/>
      <c r="H47" s="398"/>
      <c r="I47" s="394"/>
      <c r="J47" s="393"/>
      <c r="K47" s="393"/>
      <c r="L47" s="424"/>
      <c r="M47" s="425"/>
      <c r="N47" s="425"/>
      <c r="O47" s="425"/>
      <c r="P47" s="425"/>
      <c r="Q47" s="426"/>
      <c r="R47" s="393"/>
      <c r="S47" s="393"/>
      <c r="T47" s="393"/>
      <c r="U47" s="393"/>
      <c r="V47" s="393"/>
      <c r="W47" s="393"/>
      <c r="X47" s="393"/>
      <c r="Y47" s="393"/>
      <c r="Z47" s="393"/>
    </row>
    <row r="48" spans="1:26" ht="30" customHeight="1" x14ac:dyDescent="0.25">
      <c r="A48" s="393"/>
      <c r="B48" s="389" t="s">
        <v>27</v>
      </c>
      <c r="C48" s="394"/>
      <c r="D48" s="394"/>
      <c r="E48" s="403"/>
      <c r="F48" s="420" t="s">
        <v>17</v>
      </c>
      <c r="G48" s="415"/>
      <c r="H48" s="416"/>
      <c r="I48" s="394"/>
      <c r="J48" s="393"/>
      <c r="K48" s="393"/>
      <c r="L48" s="427"/>
      <c r="M48" s="428"/>
      <c r="N48" s="428"/>
      <c r="O48" s="428"/>
      <c r="P48" s="428"/>
      <c r="Q48" s="429"/>
      <c r="R48" s="393"/>
      <c r="S48" s="393"/>
      <c r="T48" s="393"/>
      <c r="U48" s="393"/>
      <c r="V48" s="393"/>
      <c r="W48" s="393"/>
      <c r="X48" s="393"/>
      <c r="Y48" s="393"/>
      <c r="Z48" s="393"/>
    </row>
    <row r="49" spans="1:26" ht="30" customHeight="1" x14ac:dyDescent="0.25">
      <c r="A49" s="393"/>
      <c r="B49" s="389" t="s">
        <v>16</v>
      </c>
      <c r="C49" s="394"/>
      <c r="D49" s="394"/>
      <c r="E49" s="403"/>
      <c r="F49" s="420" t="s">
        <v>28</v>
      </c>
      <c r="G49" s="415"/>
      <c r="H49" s="416"/>
      <c r="I49" s="394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</row>
    <row r="50" spans="1:26" ht="30" customHeight="1" x14ac:dyDescent="0.25">
      <c r="A50" s="393"/>
      <c r="B50" s="389"/>
      <c r="C50" s="394"/>
      <c r="D50" s="394"/>
      <c r="E50" s="403"/>
      <c r="F50" s="420" t="s">
        <v>29</v>
      </c>
      <c r="G50" s="415"/>
      <c r="H50" s="416"/>
      <c r="I50" s="394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</row>
    <row r="51" spans="1:26" ht="30" customHeight="1" x14ac:dyDescent="0.25">
      <c r="A51" s="393"/>
      <c r="B51" s="389"/>
      <c r="C51" s="394"/>
      <c r="D51" s="394"/>
      <c r="E51" s="430"/>
      <c r="F51" s="437" t="s">
        <v>30</v>
      </c>
      <c r="G51" s="438"/>
      <c r="H51" s="439"/>
      <c r="I51" s="394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</row>
    <row r="52" spans="1:26" ht="30" customHeight="1" x14ac:dyDescent="0.25">
      <c r="A52" s="393"/>
      <c r="B52" s="389"/>
      <c r="C52" s="394"/>
      <c r="D52" s="394"/>
      <c r="E52" s="431"/>
      <c r="F52" s="440"/>
      <c r="G52" s="418"/>
      <c r="H52" s="419"/>
      <c r="I52" s="394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</row>
    <row r="53" spans="1:26" ht="30" customHeight="1" x14ac:dyDescent="0.25">
      <c r="A53" s="393"/>
      <c r="B53" s="389"/>
      <c r="C53" s="394"/>
      <c r="D53" s="394"/>
      <c r="E53" s="405"/>
      <c r="F53" s="398"/>
      <c r="G53" s="398"/>
      <c r="H53" s="398"/>
      <c r="I53" s="394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</row>
    <row r="54" spans="1:26" ht="30" customHeight="1" x14ac:dyDescent="0.25">
      <c r="A54" s="393"/>
      <c r="B54" s="406" t="s">
        <v>31</v>
      </c>
      <c r="C54" s="394"/>
      <c r="D54" s="394"/>
      <c r="E54" s="405"/>
      <c r="F54" s="398"/>
      <c r="G54" s="398"/>
      <c r="H54" s="398"/>
      <c r="I54" s="394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</row>
    <row r="55" spans="1:26" ht="30" customHeight="1" x14ac:dyDescent="0.25">
      <c r="A55" s="393"/>
      <c r="B55" s="406" t="s">
        <v>32</v>
      </c>
      <c r="C55" s="394"/>
      <c r="D55" s="394"/>
      <c r="E55" s="405"/>
      <c r="F55" s="398"/>
      <c r="G55" s="398"/>
      <c r="H55" s="398"/>
      <c r="I55" s="394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</row>
    <row r="56" spans="1:26" ht="15.75" customHeight="1" x14ac:dyDescent="0.25">
      <c r="A56" s="393"/>
      <c r="B56" s="389"/>
      <c r="C56" s="394"/>
      <c r="D56" s="394"/>
      <c r="E56" s="405"/>
      <c r="F56" s="398"/>
      <c r="G56" s="398"/>
      <c r="H56" s="398"/>
      <c r="I56" s="394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</row>
    <row r="57" spans="1:26" ht="30" customHeight="1" x14ac:dyDescent="0.25">
      <c r="A57" s="393"/>
      <c r="B57" s="433" t="s">
        <v>33</v>
      </c>
      <c r="C57" s="434"/>
      <c r="D57" s="435"/>
      <c r="E57" s="436"/>
      <c r="F57" s="415"/>
      <c r="G57" s="415"/>
      <c r="H57" s="416"/>
      <c r="I57" s="394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</row>
    <row r="58" spans="1:26" ht="15.75" customHeight="1" x14ac:dyDescent="0.25">
      <c r="B58" s="388"/>
      <c r="C58" s="388"/>
      <c r="D58" s="388"/>
      <c r="E58" s="388"/>
      <c r="F58" s="388"/>
      <c r="G58" s="388"/>
      <c r="H58" s="388"/>
      <c r="I58" s="388"/>
    </row>
    <row r="59" spans="1:26" ht="15.75" customHeight="1" x14ac:dyDescent="0.25">
      <c r="B59" s="407" t="s">
        <v>34</v>
      </c>
      <c r="C59" s="408"/>
      <c r="D59" s="408"/>
      <c r="E59" s="388"/>
      <c r="F59" s="388"/>
      <c r="G59" s="388"/>
      <c r="H59" s="388"/>
      <c r="I59" s="388"/>
    </row>
    <row r="60" spans="1:26" ht="15.75" customHeight="1" x14ac:dyDescent="0.25">
      <c r="B60" s="408"/>
      <c r="C60" s="408"/>
      <c r="D60" s="408"/>
      <c r="E60" s="388"/>
      <c r="F60" s="388"/>
      <c r="G60" s="388"/>
      <c r="H60" s="388"/>
      <c r="I60" s="388"/>
    </row>
    <row r="61" spans="1:26" ht="15.75" customHeight="1" x14ac:dyDescent="0.25">
      <c r="B61" s="409" t="s">
        <v>35</v>
      </c>
      <c r="C61" s="410" t="s">
        <v>36</v>
      </c>
      <c r="D61" s="408"/>
      <c r="E61" s="388"/>
      <c r="F61" s="388"/>
      <c r="G61" s="388"/>
      <c r="H61" s="388"/>
      <c r="I61" s="388"/>
    </row>
    <row r="62" spans="1:26" ht="15.75" customHeight="1" x14ac:dyDescent="0.25">
      <c r="B62" s="408"/>
      <c r="C62" s="410" t="s">
        <v>37</v>
      </c>
      <c r="D62" s="408"/>
      <c r="E62" s="388"/>
      <c r="F62" s="388"/>
      <c r="G62" s="388"/>
      <c r="H62" s="388"/>
      <c r="I62" s="388"/>
    </row>
    <row r="63" spans="1:26" ht="15.75" customHeight="1" x14ac:dyDescent="0.25">
      <c r="B63" s="408"/>
      <c r="C63" s="411" t="s">
        <v>38</v>
      </c>
      <c r="D63" s="408"/>
      <c r="E63" s="388"/>
      <c r="F63" s="388"/>
      <c r="G63" s="388"/>
      <c r="H63" s="388"/>
      <c r="I63" s="388"/>
    </row>
    <row r="64" spans="1:26" ht="15.75" customHeight="1" x14ac:dyDescent="0.25">
      <c r="B64" s="408"/>
      <c r="C64" s="408"/>
      <c r="D64" s="408"/>
      <c r="E64" s="388"/>
      <c r="F64" s="388"/>
      <c r="G64" s="388"/>
      <c r="H64" s="388"/>
      <c r="I64" s="388"/>
    </row>
    <row r="65" spans="2:9" ht="15.75" customHeight="1" x14ac:dyDescent="0.25">
      <c r="B65" s="409" t="s">
        <v>39</v>
      </c>
      <c r="C65" s="407" t="s">
        <v>40</v>
      </c>
      <c r="D65" s="408"/>
      <c r="E65" s="388"/>
      <c r="F65" s="388"/>
      <c r="G65" s="388"/>
      <c r="H65" s="388"/>
      <c r="I65" s="388"/>
    </row>
    <row r="66" spans="2:9" ht="15.75" customHeight="1" x14ac:dyDescent="0.25">
      <c r="B66" s="408"/>
      <c r="C66" s="410" t="s">
        <v>41</v>
      </c>
      <c r="D66" s="408"/>
      <c r="E66" s="388"/>
      <c r="F66" s="388"/>
      <c r="G66" s="388"/>
      <c r="H66" s="388"/>
      <c r="I66" s="388"/>
    </row>
    <row r="67" spans="2:9" ht="15.75" customHeight="1" x14ac:dyDescent="0.25">
      <c r="B67" s="408"/>
      <c r="C67" s="411" t="s">
        <v>42</v>
      </c>
      <c r="D67" s="408"/>
      <c r="E67" s="388"/>
      <c r="F67" s="388"/>
      <c r="G67" s="388"/>
      <c r="H67" s="388"/>
      <c r="I67" s="388"/>
    </row>
    <row r="68" spans="2:9" ht="15.75" customHeight="1" x14ac:dyDescent="0.25">
      <c r="B68" s="408"/>
      <c r="C68" s="411"/>
      <c r="D68" s="408"/>
      <c r="E68" s="388"/>
      <c r="F68" s="388"/>
      <c r="G68" s="388"/>
      <c r="H68" s="388"/>
      <c r="I68" s="388"/>
    </row>
    <row r="69" spans="2:9" ht="15.75" customHeight="1" x14ac:dyDescent="0.25">
      <c r="B69" s="409" t="s">
        <v>43</v>
      </c>
      <c r="C69" s="410" t="s">
        <v>44</v>
      </c>
      <c r="D69" s="408"/>
      <c r="E69" s="388"/>
      <c r="F69" s="388"/>
      <c r="G69" s="388"/>
      <c r="H69" s="388"/>
      <c r="I69" s="388"/>
    </row>
    <row r="70" spans="2:9" ht="15.75" customHeight="1" x14ac:dyDescent="0.25">
      <c r="B70" s="408"/>
      <c r="C70" s="410" t="s">
        <v>45</v>
      </c>
      <c r="D70" s="408"/>
      <c r="E70" s="388"/>
      <c r="F70" s="388"/>
      <c r="G70" s="388"/>
      <c r="H70" s="388"/>
      <c r="I70" s="388"/>
    </row>
    <row r="71" spans="2:9" ht="15.75" customHeight="1" x14ac:dyDescent="0.25">
      <c r="B71" s="408"/>
      <c r="C71" s="412" t="s">
        <v>46</v>
      </c>
      <c r="D71" s="408"/>
      <c r="E71" s="388"/>
      <c r="F71" s="388"/>
      <c r="G71" s="388"/>
      <c r="H71" s="388"/>
      <c r="I71" s="388"/>
    </row>
    <row r="72" spans="2:9" ht="15.75" customHeight="1" x14ac:dyDescent="0.25">
      <c r="B72" s="408"/>
      <c r="C72" s="408"/>
      <c r="D72" s="408"/>
      <c r="E72" s="388"/>
      <c r="F72" s="388"/>
      <c r="G72" s="388"/>
      <c r="H72" s="388"/>
      <c r="I72" s="388"/>
    </row>
    <row r="73" spans="2:9" ht="15.75" customHeight="1" x14ac:dyDescent="0.25"/>
    <row r="74" spans="2:9" ht="15.75" customHeight="1" x14ac:dyDescent="0.25"/>
    <row r="75" spans="2:9" ht="15.75" customHeight="1" x14ac:dyDescent="0.25"/>
    <row r="76" spans="2:9" ht="15.75" customHeight="1" x14ac:dyDescent="0.25"/>
    <row r="77" spans="2:9" ht="15.75" customHeight="1" x14ac:dyDescent="0.25"/>
    <row r="78" spans="2:9" ht="15.75" customHeight="1" x14ac:dyDescent="0.25"/>
    <row r="79" spans="2:9" ht="15.75" customHeight="1" x14ac:dyDescent="0.25"/>
    <row r="80" spans="2:9" ht="15.75" customHeight="1" x14ac:dyDescent="0.25"/>
    <row r="81" s="385" customFormat="1" ht="15.75" customHeight="1" x14ac:dyDescent="0.25"/>
    <row r="82" s="385" customFormat="1" ht="15.75" customHeight="1" x14ac:dyDescent="0.25"/>
    <row r="83" s="385" customFormat="1" ht="15.75" customHeight="1" x14ac:dyDescent="0.25"/>
    <row r="84" s="385" customFormat="1" ht="15.75" customHeight="1" x14ac:dyDescent="0.25"/>
    <row r="85" s="385" customFormat="1" ht="15.75" customHeight="1" x14ac:dyDescent="0.25"/>
    <row r="86" s="385" customFormat="1" ht="15.75" customHeight="1" x14ac:dyDescent="0.25"/>
    <row r="87" s="385" customFormat="1" ht="15.75" customHeight="1" x14ac:dyDescent="0.25"/>
    <row r="88" s="385" customFormat="1" ht="15.75" customHeight="1" x14ac:dyDescent="0.25"/>
    <row r="89" s="385" customFormat="1" ht="15.75" customHeight="1" x14ac:dyDescent="0.25"/>
    <row r="90" s="385" customFormat="1" ht="15.75" customHeight="1" x14ac:dyDescent="0.25"/>
    <row r="91" s="385" customFormat="1" ht="15.75" customHeight="1" x14ac:dyDescent="0.25"/>
    <row r="92" s="385" customFormat="1" ht="15.75" customHeight="1" x14ac:dyDescent="0.25"/>
    <row r="93" s="385" customFormat="1" ht="15.75" customHeight="1" x14ac:dyDescent="0.25"/>
    <row r="94" s="385" customFormat="1" ht="15.75" customHeight="1" x14ac:dyDescent="0.25"/>
    <row r="95" s="385" customFormat="1" ht="15.75" customHeight="1" x14ac:dyDescent="0.25"/>
    <row r="96" s="385" customFormat="1" ht="15.75" customHeight="1" x14ac:dyDescent="0.25"/>
    <row r="97" s="385" customFormat="1" ht="15.75" customHeight="1" x14ac:dyDescent="0.25"/>
    <row r="98" s="385" customFormat="1" ht="15.75" customHeight="1" x14ac:dyDescent="0.25"/>
    <row r="99" s="385" customFormat="1" ht="15.75" customHeight="1" x14ac:dyDescent="0.25"/>
    <row r="100" s="385" customFormat="1" ht="15.75" customHeight="1" x14ac:dyDescent="0.25"/>
    <row r="101" s="385" customFormat="1" ht="15.75" customHeight="1" x14ac:dyDescent="0.25"/>
    <row r="102" s="385" customFormat="1" ht="15.75" customHeight="1" x14ac:dyDescent="0.25"/>
    <row r="103" s="385" customFormat="1" ht="15.75" customHeight="1" x14ac:dyDescent="0.25"/>
    <row r="104" s="385" customFormat="1" ht="15.75" customHeight="1" x14ac:dyDescent="0.25"/>
    <row r="105" s="385" customFormat="1" ht="15.75" customHeight="1" x14ac:dyDescent="0.25"/>
    <row r="106" s="385" customFormat="1" ht="15.75" customHeight="1" x14ac:dyDescent="0.25"/>
    <row r="107" s="385" customFormat="1" ht="15.75" customHeight="1" x14ac:dyDescent="0.25"/>
    <row r="108" s="385" customFormat="1" ht="15.75" customHeight="1" x14ac:dyDescent="0.25"/>
    <row r="109" s="385" customFormat="1" ht="15.75" customHeight="1" x14ac:dyDescent="0.25"/>
    <row r="110" s="385" customFormat="1" ht="15.75" customHeight="1" x14ac:dyDescent="0.25"/>
    <row r="111" s="385" customFormat="1" ht="15.75" customHeight="1" x14ac:dyDescent="0.25"/>
    <row r="112" s="385" customFormat="1" ht="15.75" customHeight="1" x14ac:dyDescent="0.25"/>
    <row r="113" s="385" customFormat="1" ht="15.75" customHeight="1" x14ac:dyDescent="0.25"/>
    <row r="114" s="385" customFormat="1" ht="15.75" customHeight="1" x14ac:dyDescent="0.25"/>
    <row r="115" s="385" customFormat="1" ht="15.75" customHeight="1" x14ac:dyDescent="0.25"/>
    <row r="116" s="385" customFormat="1" ht="15.75" customHeight="1" x14ac:dyDescent="0.25"/>
    <row r="117" s="385" customFormat="1" ht="15.75" customHeight="1" x14ac:dyDescent="0.25"/>
    <row r="118" s="385" customFormat="1" ht="15.75" customHeight="1" x14ac:dyDescent="0.25"/>
    <row r="119" s="385" customFormat="1" ht="15.75" customHeight="1" x14ac:dyDescent="0.25"/>
    <row r="120" s="385" customFormat="1" ht="15.75" customHeight="1" x14ac:dyDescent="0.25"/>
    <row r="121" s="385" customFormat="1" ht="15.75" customHeight="1" x14ac:dyDescent="0.25"/>
    <row r="122" s="385" customFormat="1" ht="15.75" customHeight="1" x14ac:dyDescent="0.25"/>
    <row r="123" s="385" customFormat="1" ht="15.75" customHeight="1" x14ac:dyDescent="0.25"/>
    <row r="124" s="385" customFormat="1" ht="15.75" customHeight="1" x14ac:dyDescent="0.25"/>
    <row r="125" s="385" customFormat="1" ht="15.75" customHeight="1" x14ac:dyDescent="0.25"/>
    <row r="126" s="385" customFormat="1" ht="15.75" customHeight="1" x14ac:dyDescent="0.25"/>
    <row r="127" s="385" customFormat="1" ht="15.75" customHeight="1" x14ac:dyDescent="0.25"/>
    <row r="128" s="385" customFormat="1" ht="15.75" customHeight="1" x14ac:dyDescent="0.25"/>
    <row r="129" s="385" customFormat="1" ht="15.75" customHeight="1" x14ac:dyDescent="0.25"/>
    <row r="130" s="385" customFormat="1" ht="15.75" customHeight="1" x14ac:dyDescent="0.25"/>
    <row r="131" s="385" customFormat="1" ht="15.75" customHeight="1" x14ac:dyDescent="0.25"/>
    <row r="132" s="385" customFormat="1" ht="15.75" customHeight="1" x14ac:dyDescent="0.25"/>
    <row r="133" s="385" customFormat="1" ht="15.75" customHeight="1" x14ac:dyDescent="0.25"/>
    <row r="134" s="385" customFormat="1" ht="15.75" customHeight="1" x14ac:dyDescent="0.25"/>
    <row r="135" s="385" customFormat="1" ht="15.75" customHeight="1" x14ac:dyDescent="0.25"/>
    <row r="136" s="385" customFormat="1" ht="15.75" customHeight="1" x14ac:dyDescent="0.25"/>
    <row r="137" s="385" customFormat="1" ht="15.75" customHeight="1" x14ac:dyDescent="0.25"/>
    <row r="138" s="385" customFormat="1" ht="15.75" customHeight="1" x14ac:dyDescent="0.25"/>
    <row r="139" s="385" customFormat="1" ht="15.75" customHeight="1" x14ac:dyDescent="0.25"/>
    <row r="140" s="385" customFormat="1" ht="15.75" customHeight="1" x14ac:dyDescent="0.25"/>
    <row r="141" s="385" customFormat="1" ht="15.75" customHeight="1" x14ac:dyDescent="0.25"/>
    <row r="142" s="385" customFormat="1" ht="15.75" customHeight="1" x14ac:dyDescent="0.25"/>
    <row r="143" s="385" customFormat="1" ht="15.75" customHeight="1" x14ac:dyDescent="0.25"/>
    <row r="144" s="385" customFormat="1" ht="15.75" customHeight="1" x14ac:dyDescent="0.25"/>
    <row r="145" s="385" customFormat="1" ht="15.75" customHeight="1" x14ac:dyDescent="0.25"/>
    <row r="146" s="385" customFormat="1" ht="15.75" customHeight="1" x14ac:dyDescent="0.25"/>
    <row r="147" s="385" customFormat="1" ht="15.75" customHeight="1" x14ac:dyDescent="0.25"/>
    <row r="148" s="385" customFormat="1" ht="15.75" customHeight="1" x14ac:dyDescent="0.25"/>
    <row r="149" s="385" customFormat="1" ht="15.75" customHeight="1" x14ac:dyDescent="0.25"/>
    <row r="150" s="385" customFormat="1" ht="15.75" customHeight="1" x14ac:dyDescent="0.25"/>
    <row r="151" s="385" customFormat="1" ht="15.75" customHeight="1" x14ac:dyDescent="0.25"/>
    <row r="152" s="385" customFormat="1" ht="15.75" customHeight="1" x14ac:dyDescent="0.25"/>
    <row r="153" s="385" customFormat="1" ht="15.75" customHeight="1" x14ac:dyDescent="0.25"/>
    <row r="154" s="385" customFormat="1" ht="15.75" customHeight="1" x14ac:dyDescent="0.25"/>
    <row r="155" s="385" customFormat="1" ht="15.75" customHeight="1" x14ac:dyDescent="0.25"/>
    <row r="156" s="385" customFormat="1" ht="15.75" customHeight="1" x14ac:dyDescent="0.25"/>
    <row r="157" s="385" customFormat="1" ht="15.75" customHeight="1" x14ac:dyDescent="0.25"/>
    <row r="158" s="385" customFormat="1" ht="15.75" customHeight="1" x14ac:dyDescent="0.25"/>
    <row r="159" s="385" customFormat="1" ht="15.75" customHeight="1" x14ac:dyDescent="0.25"/>
    <row r="160" s="385" customFormat="1" ht="15.75" customHeight="1" x14ac:dyDescent="0.25"/>
    <row r="161" s="385" customFormat="1" ht="15.75" customHeight="1" x14ac:dyDescent="0.25"/>
    <row r="162" s="385" customFormat="1" ht="15.75" customHeight="1" x14ac:dyDescent="0.25"/>
    <row r="163" s="385" customFormat="1" ht="15.75" customHeight="1" x14ac:dyDescent="0.25"/>
    <row r="164" s="385" customFormat="1" ht="15.75" customHeight="1" x14ac:dyDescent="0.25"/>
    <row r="165" s="385" customFormat="1" ht="15.75" customHeight="1" x14ac:dyDescent="0.25"/>
    <row r="166" s="385" customFormat="1" ht="15.75" customHeight="1" x14ac:dyDescent="0.25"/>
    <row r="167" s="385" customFormat="1" ht="15.75" customHeight="1" x14ac:dyDescent="0.25"/>
    <row r="168" s="385" customFormat="1" ht="15.75" customHeight="1" x14ac:dyDescent="0.25"/>
    <row r="169" s="385" customFormat="1" ht="15.75" customHeight="1" x14ac:dyDescent="0.25"/>
    <row r="170" s="385" customFormat="1" ht="15.75" customHeight="1" x14ac:dyDescent="0.25"/>
    <row r="171" s="385" customFormat="1" ht="15.75" customHeight="1" x14ac:dyDescent="0.25"/>
    <row r="172" s="385" customFormat="1" ht="15.75" customHeight="1" x14ac:dyDescent="0.25"/>
    <row r="173" s="385" customFormat="1" ht="15.75" customHeight="1" x14ac:dyDescent="0.25"/>
    <row r="174" s="385" customFormat="1" ht="15.75" customHeight="1" x14ac:dyDescent="0.25"/>
    <row r="175" s="385" customFormat="1" ht="15.75" customHeight="1" x14ac:dyDescent="0.25"/>
    <row r="176" s="385" customFormat="1" ht="15.75" customHeight="1" x14ac:dyDescent="0.25"/>
    <row r="177" s="385" customFormat="1" ht="15.75" customHeight="1" x14ac:dyDescent="0.25"/>
    <row r="178" s="385" customFormat="1" ht="15.75" customHeight="1" x14ac:dyDescent="0.25"/>
    <row r="179" s="385" customFormat="1" ht="15.75" customHeight="1" x14ac:dyDescent="0.25"/>
    <row r="180" s="385" customFormat="1" ht="15.75" customHeight="1" x14ac:dyDescent="0.25"/>
    <row r="181" s="385" customFormat="1" ht="15.75" customHeight="1" x14ac:dyDescent="0.25"/>
    <row r="182" s="385" customFormat="1" ht="15.75" customHeight="1" x14ac:dyDescent="0.25"/>
    <row r="183" s="385" customFormat="1" ht="15.75" customHeight="1" x14ac:dyDescent="0.25"/>
    <row r="184" s="385" customFormat="1" ht="15.75" customHeight="1" x14ac:dyDescent="0.25"/>
    <row r="185" s="385" customFormat="1" ht="15.75" customHeight="1" x14ac:dyDescent="0.25"/>
    <row r="186" s="385" customFormat="1" ht="15.75" customHeight="1" x14ac:dyDescent="0.25"/>
    <row r="187" s="385" customFormat="1" ht="15.75" customHeight="1" x14ac:dyDescent="0.25"/>
    <row r="188" s="385" customFormat="1" ht="15.75" customHeight="1" x14ac:dyDescent="0.25"/>
    <row r="189" s="385" customFormat="1" ht="15.75" customHeight="1" x14ac:dyDescent="0.25"/>
    <row r="190" s="385" customFormat="1" ht="15.75" customHeight="1" x14ac:dyDescent="0.25"/>
    <row r="191" s="385" customFormat="1" ht="15.75" customHeight="1" x14ac:dyDescent="0.25"/>
    <row r="192" s="385" customFormat="1" ht="15.75" customHeight="1" x14ac:dyDescent="0.25"/>
    <row r="193" s="385" customFormat="1" ht="15.75" customHeight="1" x14ac:dyDescent="0.25"/>
    <row r="194" s="385" customFormat="1" ht="15.75" customHeight="1" x14ac:dyDescent="0.25"/>
    <row r="195" s="385" customFormat="1" ht="15.75" customHeight="1" x14ac:dyDescent="0.25"/>
    <row r="196" s="385" customFormat="1" ht="15.75" customHeight="1" x14ac:dyDescent="0.25"/>
    <row r="197" s="385" customFormat="1" ht="15.75" customHeight="1" x14ac:dyDescent="0.25"/>
    <row r="198" s="385" customFormat="1" ht="15.75" customHeight="1" x14ac:dyDescent="0.25"/>
    <row r="199" s="385" customFormat="1" ht="15.75" customHeight="1" x14ac:dyDescent="0.25"/>
    <row r="200" s="385" customFormat="1" ht="15.75" customHeight="1" x14ac:dyDescent="0.25"/>
    <row r="201" s="385" customFormat="1" ht="15.75" customHeight="1" x14ac:dyDescent="0.25"/>
    <row r="202" s="385" customFormat="1" ht="15.75" customHeight="1" x14ac:dyDescent="0.25"/>
    <row r="203" s="385" customFormat="1" ht="15.75" customHeight="1" x14ac:dyDescent="0.25"/>
    <row r="204" s="385" customFormat="1" ht="15.75" customHeight="1" x14ac:dyDescent="0.25"/>
    <row r="205" s="385" customFormat="1" ht="15.75" customHeight="1" x14ac:dyDescent="0.25"/>
    <row r="206" s="385" customFormat="1" ht="15.75" customHeight="1" x14ac:dyDescent="0.25"/>
    <row r="207" s="385" customFormat="1" ht="15.75" customHeight="1" x14ac:dyDescent="0.25"/>
    <row r="208" s="385" customFormat="1" ht="15.75" customHeight="1" x14ac:dyDescent="0.25"/>
    <row r="209" s="385" customFormat="1" ht="15.75" customHeight="1" x14ac:dyDescent="0.25"/>
    <row r="210" s="385" customFormat="1" ht="15.75" customHeight="1" x14ac:dyDescent="0.25"/>
    <row r="211" s="385" customFormat="1" ht="15.75" customHeight="1" x14ac:dyDescent="0.25"/>
    <row r="212" s="385" customFormat="1" ht="15.75" customHeight="1" x14ac:dyDescent="0.25"/>
    <row r="213" s="385" customFormat="1" ht="15.75" customHeight="1" x14ac:dyDescent="0.25"/>
    <row r="214" s="385" customFormat="1" ht="15.75" customHeight="1" x14ac:dyDescent="0.25"/>
    <row r="215" s="385" customFormat="1" ht="15.75" customHeight="1" x14ac:dyDescent="0.25"/>
    <row r="216" s="385" customFormat="1" ht="15.75" customHeight="1" x14ac:dyDescent="0.25"/>
    <row r="217" s="385" customFormat="1" ht="15.75" customHeight="1" x14ac:dyDescent="0.25"/>
    <row r="218" s="385" customFormat="1" ht="15.75" customHeight="1" x14ac:dyDescent="0.25"/>
    <row r="219" s="385" customFormat="1" ht="15.75" customHeight="1" x14ac:dyDescent="0.25"/>
    <row r="220" s="385" customFormat="1" ht="15.75" customHeight="1" x14ac:dyDescent="0.25"/>
    <row r="221" s="385" customFormat="1" ht="15.75" customHeight="1" x14ac:dyDescent="0.25"/>
    <row r="222" s="385" customFormat="1" ht="15.75" customHeight="1" x14ac:dyDescent="0.25"/>
    <row r="223" s="385" customFormat="1" ht="15.75" customHeight="1" x14ac:dyDescent="0.25"/>
    <row r="224" s="385" customFormat="1" ht="15.75" customHeight="1" x14ac:dyDescent="0.25"/>
    <row r="225" s="385" customFormat="1" ht="15.75" customHeight="1" x14ac:dyDescent="0.25"/>
    <row r="226" s="385" customFormat="1" ht="15.75" customHeight="1" x14ac:dyDescent="0.25"/>
    <row r="227" s="385" customFormat="1" ht="15.75" customHeight="1" x14ac:dyDescent="0.25"/>
    <row r="228" s="385" customFormat="1" ht="15.75" customHeight="1" x14ac:dyDescent="0.25"/>
    <row r="229" s="385" customFormat="1" ht="15.75" customHeight="1" x14ac:dyDescent="0.25"/>
    <row r="230" s="385" customFormat="1" ht="15.75" customHeight="1" x14ac:dyDescent="0.25"/>
    <row r="231" s="385" customFormat="1" ht="15.75" customHeight="1" x14ac:dyDescent="0.25"/>
    <row r="232" s="385" customFormat="1" ht="15.75" customHeight="1" x14ac:dyDescent="0.25"/>
    <row r="233" s="385" customFormat="1" ht="15.75" customHeight="1" x14ac:dyDescent="0.25"/>
    <row r="234" s="385" customFormat="1" ht="15.75" customHeight="1" x14ac:dyDescent="0.25"/>
    <row r="235" s="385" customFormat="1" ht="15.75" customHeight="1" x14ac:dyDescent="0.25"/>
    <row r="236" s="385" customFormat="1" ht="15.75" customHeight="1" x14ac:dyDescent="0.25"/>
    <row r="237" s="385" customFormat="1" ht="15.75" customHeight="1" x14ac:dyDescent="0.25"/>
    <row r="238" s="385" customFormat="1" ht="15.75" customHeight="1" x14ac:dyDescent="0.25"/>
    <row r="239" s="385" customFormat="1" ht="15.75" customHeight="1" x14ac:dyDescent="0.25"/>
    <row r="240" s="385" customFormat="1" ht="15.75" customHeight="1" x14ac:dyDescent="0.25"/>
    <row r="241" s="385" customFormat="1" ht="15.75" customHeight="1" x14ac:dyDescent="0.25"/>
    <row r="242" s="385" customFormat="1" ht="15.75" customHeight="1" x14ac:dyDescent="0.25"/>
    <row r="243" s="385" customFormat="1" ht="15.75" customHeight="1" x14ac:dyDescent="0.25"/>
    <row r="244" s="385" customFormat="1" ht="15.75" customHeight="1" x14ac:dyDescent="0.25"/>
    <row r="245" s="385" customFormat="1" ht="15.75" customHeight="1" x14ac:dyDescent="0.25"/>
    <row r="246" s="385" customFormat="1" ht="15.75" customHeight="1" x14ac:dyDescent="0.25"/>
    <row r="247" s="385" customFormat="1" ht="15.75" customHeight="1" x14ac:dyDescent="0.25"/>
    <row r="248" s="385" customFormat="1" ht="15.75" customHeight="1" x14ac:dyDescent="0.25"/>
    <row r="249" s="385" customFormat="1" ht="15.75" customHeight="1" x14ac:dyDescent="0.25"/>
    <row r="250" s="385" customFormat="1" ht="15.75" customHeight="1" x14ac:dyDescent="0.25"/>
    <row r="251" s="385" customFormat="1" ht="15.75" customHeight="1" x14ac:dyDescent="0.25"/>
    <row r="252" s="385" customFormat="1" ht="15.75" customHeight="1" x14ac:dyDescent="0.25"/>
    <row r="253" s="385" customFormat="1" ht="15.75" customHeight="1" x14ac:dyDescent="0.25"/>
    <row r="254" s="385" customFormat="1" ht="15.75" customHeight="1" x14ac:dyDescent="0.25"/>
    <row r="255" s="385" customFormat="1" ht="15.75" customHeight="1" x14ac:dyDescent="0.25"/>
    <row r="256" s="385" customFormat="1" ht="15.75" customHeight="1" x14ac:dyDescent="0.25"/>
    <row r="257" s="385" customFormat="1" ht="15.75" customHeight="1" x14ac:dyDescent="0.25"/>
    <row r="258" s="385" customFormat="1" ht="15.75" customHeight="1" x14ac:dyDescent="0.25"/>
    <row r="259" s="385" customFormat="1" ht="15.75" customHeight="1" x14ac:dyDescent="0.25"/>
    <row r="260" s="385" customFormat="1" ht="15.75" customHeight="1" x14ac:dyDescent="0.25"/>
    <row r="261" s="385" customFormat="1" ht="15.75" customHeight="1" x14ac:dyDescent="0.25"/>
    <row r="262" s="385" customFormat="1" ht="15.75" customHeight="1" x14ac:dyDescent="0.25"/>
    <row r="263" s="385" customFormat="1" ht="15.75" customHeight="1" x14ac:dyDescent="0.25"/>
    <row r="264" s="385" customFormat="1" ht="15.75" customHeight="1" x14ac:dyDescent="0.25"/>
    <row r="265" s="385" customFormat="1" ht="15.75" customHeight="1" x14ac:dyDescent="0.25"/>
    <row r="266" s="385" customFormat="1" ht="15.75" customHeight="1" x14ac:dyDescent="0.25"/>
    <row r="267" s="385" customFormat="1" ht="15.75" customHeight="1" x14ac:dyDescent="0.25"/>
    <row r="268" s="385" customFormat="1" ht="15.75" customHeight="1" x14ac:dyDescent="0.25"/>
    <row r="269" s="385" customFormat="1" ht="15.75" customHeight="1" x14ac:dyDescent="0.25"/>
    <row r="270" s="385" customFormat="1" ht="15.75" customHeight="1" x14ac:dyDescent="0.25"/>
    <row r="271" s="385" customFormat="1" ht="15.75" customHeight="1" x14ac:dyDescent="0.25"/>
    <row r="272" s="385" customFormat="1" ht="15.75" customHeight="1" x14ac:dyDescent="0.25"/>
    <row r="273" s="385" customFormat="1" ht="15.75" customHeight="1" x14ac:dyDescent="0.25"/>
    <row r="274" s="385" customFormat="1" ht="15.75" customHeight="1" x14ac:dyDescent="0.25"/>
    <row r="275" s="385" customFormat="1" ht="15.75" customHeight="1" x14ac:dyDescent="0.25"/>
    <row r="276" s="385" customFormat="1" ht="15.75" customHeight="1" x14ac:dyDescent="0.25"/>
    <row r="277" s="385" customFormat="1" ht="15.75" customHeight="1" x14ac:dyDescent="0.25"/>
    <row r="278" s="385" customFormat="1" ht="15.75" customHeight="1" x14ac:dyDescent="0.25"/>
    <row r="279" s="385" customFormat="1" ht="15.75" customHeight="1" x14ac:dyDescent="0.25"/>
    <row r="280" s="385" customFormat="1" ht="15.75" customHeight="1" x14ac:dyDescent="0.25"/>
    <row r="281" s="385" customFormat="1" ht="15.75" customHeight="1" x14ac:dyDescent="0.25"/>
    <row r="282" s="385" customFormat="1" ht="15.75" customHeight="1" x14ac:dyDescent="0.25"/>
    <row r="283" s="385" customFormat="1" ht="15.75" customHeight="1" x14ac:dyDescent="0.25"/>
    <row r="284" s="385" customFormat="1" ht="15.75" customHeight="1" x14ac:dyDescent="0.25"/>
    <row r="285" s="385" customFormat="1" ht="15.75" customHeight="1" x14ac:dyDescent="0.25"/>
    <row r="286" s="385" customFormat="1" ht="15.75" customHeight="1" x14ac:dyDescent="0.25"/>
    <row r="287" s="385" customFormat="1" ht="15.75" customHeight="1" x14ac:dyDescent="0.25"/>
    <row r="288" s="385" customFormat="1" ht="15.75" customHeight="1" x14ac:dyDescent="0.25"/>
    <row r="289" s="385" customFormat="1" ht="15.75" customHeight="1" x14ac:dyDescent="0.25"/>
    <row r="290" s="385" customFormat="1" ht="15.75" customHeight="1" x14ac:dyDescent="0.25"/>
    <row r="291" s="385" customFormat="1" ht="15.75" customHeight="1" x14ac:dyDescent="0.25"/>
    <row r="292" s="385" customFormat="1" ht="15.75" customHeight="1" x14ac:dyDescent="0.25"/>
    <row r="293" s="385" customFormat="1" ht="15.75" customHeight="1" x14ac:dyDescent="0.25"/>
    <row r="294" s="385" customFormat="1" ht="15.75" customHeight="1" x14ac:dyDescent="0.25"/>
    <row r="295" s="385" customFormat="1" ht="15.75" customHeight="1" x14ac:dyDescent="0.25"/>
    <row r="296" s="385" customFormat="1" ht="15.75" customHeight="1" x14ac:dyDescent="0.25"/>
    <row r="297" s="385" customFormat="1" ht="15.75" customHeight="1" x14ac:dyDescent="0.25"/>
    <row r="298" s="385" customFormat="1" ht="15.75" customHeight="1" x14ac:dyDescent="0.25"/>
    <row r="299" s="385" customFormat="1" ht="15.75" customHeight="1" x14ac:dyDescent="0.25"/>
    <row r="300" s="385" customFormat="1" ht="15.75" customHeight="1" x14ac:dyDescent="0.25"/>
    <row r="301" s="385" customFormat="1" ht="15.75" customHeight="1" x14ac:dyDescent="0.25"/>
    <row r="302" s="385" customFormat="1" ht="15.75" customHeight="1" x14ac:dyDescent="0.25"/>
    <row r="303" s="385" customFormat="1" ht="15.75" customHeight="1" x14ac:dyDescent="0.25"/>
    <row r="304" s="385" customFormat="1" ht="15.75" customHeight="1" x14ac:dyDescent="0.25"/>
    <row r="305" s="385" customFormat="1" ht="15.75" customHeight="1" x14ac:dyDescent="0.25"/>
    <row r="306" s="385" customFormat="1" ht="15.75" customHeight="1" x14ac:dyDescent="0.25"/>
    <row r="307" s="385" customFormat="1" ht="15.75" customHeight="1" x14ac:dyDescent="0.25"/>
    <row r="308" s="385" customFormat="1" ht="15.75" customHeight="1" x14ac:dyDescent="0.25"/>
    <row r="309" s="385" customFormat="1" ht="15.75" customHeight="1" x14ac:dyDescent="0.25"/>
    <row r="310" s="385" customFormat="1" ht="15.75" customHeight="1" x14ac:dyDescent="0.25"/>
    <row r="311" s="385" customFormat="1" ht="15.75" customHeight="1" x14ac:dyDescent="0.25"/>
    <row r="312" s="385" customFormat="1" ht="15.75" customHeight="1" x14ac:dyDescent="0.25"/>
    <row r="313" s="385" customFormat="1" ht="15.75" customHeight="1" x14ac:dyDescent="0.25"/>
    <row r="314" s="385" customFormat="1" ht="15.75" customHeight="1" x14ac:dyDescent="0.25"/>
    <row r="315" s="385" customFormat="1" ht="15.75" customHeight="1" x14ac:dyDescent="0.25"/>
    <row r="316" s="385" customFormat="1" ht="15.75" customHeight="1" x14ac:dyDescent="0.25"/>
    <row r="317" s="385" customFormat="1" ht="15.75" customHeight="1" x14ac:dyDescent="0.25"/>
    <row r="318" s="385" customFormat="1" ht="15.75" customHeight="1" x14ac:dyDescent="0.25"/>
    <row r="319" s="385" customFormat="1" ht="15.75" customHeight="1" x14ac:dyDescent="0.25"/>
    <row r="320" s="385" customFormat="1" ht="15.75" customHeight="1" x14ac:dyDescent="0.25"/>
    <row r="321" s="385" customFormat="1" ht="15.75" customHeight="1" x14ac:dyDescent="0.25"/>
    <row r="322" s="385" customFormat="1" ht="15.75" customHeight="1" x14ac:dyDescent="0.25"/>
    <row r="323" s="385" customFormat="1" ht="15.75" customHeight="1" x14ac:dyDescent="0.25"/>
    <row r="324" s="385" customFormat="1" ht="15.75" customHeight="1" x14ac:dyDescent="0.25"/>
    <row r="325" s="385" customFormat="1" ht="15.75" customHeight="1" x14ac:dyDescent="0.25"/>
    <row r="326" s="385" customFormat="1" ht="15.75" customHeight="1" x14ac:dyDescent="0.25"/>
    <row r="327" s="385" customFormat="1" ht="15.75" customHeight="1" x14ac:dyDescent="0.25"/>
    <row r="328" s="385" customFormat="1" ht="15.75" customHeight="1" x14ac:dyDescent="0.25"/>
    <row r="329" s="385" customFormat="1" ht="15.75" customHeight="1" x14ac:dyDescent="0.25"/>
    <row r="330" s="385" customFormat="1" ht="15.75" customHeight="1" x14ac:dyDescent="0.25"/>
    <row r="331" s="385" customFormat="1" ht="15.75" customHeight="1" x14ac:dyDescent="0.25"/>
    <row r="332" s="385" customFormat="1" ht="15.75" customHeight="1" x14ac:dyDescent="0.25"/>
    <row r="333" s="385" customFormat="1" ht="15.75" customHeight="1" x14ac:dyDescent="0.25"/>
    <row r="334" s="385" customFormat="1" ht="15.75" customHeight="1" x14ac:dyDescent="0.25"/>
    <row r="335" s="385" customFormat="1" ht="15.75" customHeight="1" x14ac:dyDescent="0.25"/>
    <row r="336" s="385" customFormat="1" ht="15.75" customHeight="1" x14ac:dyDescent="0.25"/>
    <row r="337" s="385" customFormat="1" ht="15.75" customHeight="1" x14ac:dyDescent="0.25"/>
    <row r="338" s="385" customFormat="1" ht="15.75" customHeight="1" x14ac:dyDescent="0.25"/>
    <row r="339" s="385" customFormat="1" ht="15.75" customHeight="1" x14ac:dyDescent="0.25"/>
    <row r="340" s="385" customFormat="1" ht="15.75" customHeight="1" x14ac:dyDescent="0.25"/>
    <row r="341" s="385" customFormat="1" ht="15.75" customHeight="1" x14ac:dyDescent="0.25"/>
    <row r="342" s="385" customFormat="1" ht="15.75" customHeight="1" x14ac:dyDescent="0.25"/>
    <row r="343" s="385" customFormat="1" ht="15.75" customHeight="1" x14ac:dyDescent="0.25"/>
    <row r="344" s="385" customFormat="1" ht="15.75" customHeight="1" x14ac:dyDescent="0.25"/>
    <row r="345" s="385" customFormat="1" ht="15.75" customHeight="1" x14ac:dyDescent="0.25"/>
    <row r="346" s="385" customFormat="1" ht="15.75" customHeight="1" x14ac:dyDescent="0.25"/>
    <row r="347" s="385" customFormat="1" ht="15.75" customHeight="1" x14ac:dyDescent="0.25"/>
    <row r="348" s="385" customFormat="1" ht="15.75" customHeight="1" x14ac:dyDescent="0.25"/>
    <row r="349" s="385" customFormat="1" ht="15.75" customHeight="1" x14ac:dyDescent="0.25"/>
    <row r="350" s="385" customFormat="1" ht="15.75" customHeight="1" x14ac:dyDescent="0.25"/>
    <row r="351" s="385" customFormat="1" ht="15.75" customHeight="1" x14ac:dyDescent="0.25"/>
    <row r="352" s="385" customFormat="1" ht="15.75" customHeight="1" x14ac:dyDescent="0.25"/>
    <row r="353" s="385" customFormat="1" ht="15.75" customHeight="1" x14ac:dyDescent="0.25"/>
    <row r="354" s="385" customFormat="1" ht="15.75" customHeight="1" x14ac:dyDescent="0.25"/>
    <row r="355" s="385" customFormat="1" ht="15.75" customHeight="1" x14ac:dyDescent="0.25"/>
    <row r="356" s="385" customFormat="1" ht="15.75" customHeight="1" x14ac:dyDescent="0.25"/>
    <row r="357" s="385" customFormat="1" ht="15.75" customHeight="1" x14ac:dyDescent="0.25"/>
    <row r="358" s="385" customFormat="1" ht="15.75" customHeight="1" x14ac:dyDescent="0.25"/>
    <row r="359" s="385" customFormat="1" ht="15.75" customHeight="1" x14ac:dyDescent="0.25"/>
    <row r="360" s="385" customFormat="1" ht="15.75" customHeight="1" x14ac:dyDescent="0.25"/>
    <row r="361" s="385" customFormat="1" ht="15.75" customHeight="1" x14ac:dyDescent="0.25"/>
    <row r="362" s="385" customFormat="1" ht="15.75" customHeight="1" x14ac:dyDescent="0.25"/>
    <row r="363" s="385" customFormat="1" ht="15.75" customHeight="1" x14ac:dyDescent="0.25"/>
    <row r="364" s="385" customFormat="1" ht="15.75" customHeight="1" x14ac:dyDescent="0.25"/>
    <row r="365" s="385" customFormat="1" ht="15.75" customHeight="1" x14ac:dyDescent="0.25"/>
    <row r="366" s="385" customFormat="1" ht="15.75" customHeight="1" x14ac:dyDescent="0.25"/>
    <row r="367" s="385" customFormat="1" ht="15.75" customHeight="1" x14ac:dyDescent="0.25"/>
    <row r="368" s="385" customFormat="1" ht="15.75" customHeight="1" x14ac:dyDescent="0.25"/>
    <row r="369" s="385" customFormat="1" ht="15.75" customHeight="1" x14ac:dyDescent="0.25"/>
    <row r="370" s="385" customFormat="1" ht="15.75" customHeight="1" x14ac:dyDescent="0.25"/>
    <row r="371" s="385" customFormat="1" ht="15.75" customHeight="1" x14ac:dyDescent="0.25"/>
    <row r="372" s="385" customFormat="1" ht="15.75" customHeight="1" x14ac:dyDescent="0.25"/>
    <row r="373" s="385" customFormat="1" ht="15.75" customHeight="1" x14ac:dyDescent="0.25"/>
    <row r="374" s="385" customFormat="1" ht="15.75" customHeight="1" x14ac:dyDescent="0.25"/>
    <row r="375" s="385" customFormat="1" ht="15.75" customHeight="1" x14ac:dyDescent="0.25"/>
    <row r="376" s="385" customFormat="1" ht="15.75" customHeight="1" x14ac:dyDescent="0.25"/>
    <row r="377" s="385" customFormat="1" ht="15.75" customHeight="1" x14ac:dyDescent="0.25"/>
    <row r="378" s="385" customFormat="1" ht="15.75" customHeight="1" x14ac:dyDescent="0.25"/>
    <row r="379" s="385" customFormat="1" ht="15.75" customHeight="1" x14ac:dyDescent="0.25"/>
    <row r="380" s="385" customFormat="1" ht="15.75" customHeight="1" x14ac:dyDescent="0.25"/>
    <row r="381" s="385" customFormat="1" ht="15.75" customHeight="1" x14ac:dyDescent="0.25"/>
    <row r="382" s="385" customFormat="1" ht="15.75" customHeight="1" x14ac:dyDescent="0.25"/>
    <row r="383" s="385" customFormat="1" ht="15.75" customHeight="1" x14ac:dyDescent="0.25"/>
    <row r="384" s="385" customFormat="1" ht="15.75" customHeight="1" x14ac:dyDescent="0.25"/>
    <row r="385" s="385" customFormat="1" ht="15.75" customHeight="1" x14ac:dyDescent="0.25"/>
    <row r="386" s="385" customFormat="1" ht="15.75" customHeight="1" x14ac:dyDescent="0.25"/>
    <row r="387" s="385" customFormat="1" ht="15.75" customHeight="1" x14ac:dyDescent="0.25"/>
    <row r="388" s="385" customFormat="1" ht="15.75" customHeight="1" x14ac:dyDescent="0.25"/>
    <row r="389" s="385" customFormat="1" ht="15.75" customHeight="1" x14ac:dyDescent="0.25"/>
    <row r="390" s="385" customFormat="1" ht="15.75" customHeight="1" x14ac:dyDescent="0.25"/>
    <row r="391" s="385" customFormat="1" ht="15.75" customHeight="1" x14ac:dyDescent="0.25"/>
    <row r="392" s="385" customFormat="1" ht="15.75" customHeight="1" x14ac:dyDescent="0.25"/>
    <row r="393" s="385" customFormat="1" ht="15.75" customHeight="1" x14ac:dyDescent="0.25"/>
    <row r="394" s="385" customFormat="1" ht="15.75" customHeight="1" x14ac:dyDescent="0.25"/>
    <row r="395" s="385" customFormat="1" ht="15.75" customHeight="1" x14ac:dyDescent="0.25"/>
    <row r="396" s="385" customFormat="1" ht="15.75" customHeight="1" x14ac:dyDescent="0.25"/>
    <row r="397" s="385" customFormat="1" ht="15.75" customHeight="1" x14ac:dyDescent="0.25"/>
    <row r="398" s="385" customFormat="1" ht="15.75" customHeight="1" x14ac:dyDescent="0.25"/>
    <row r="399" s="385" customFormat="1" ht="15.75" customHeight="1" x14ac:dyDescent="0.25"/>
    <row r="400" s="385" customFormat="1" ht="15.75" customHeight="1" x14ac:dyDescent="0.25"/>
    <row r="401" s="385" customFormat="1" ht="15.75" customHeight="1" x14ac:dyDescent="0.25"/>
    <row r="402" s="385" customFormat="1" ht="15.75" customHeight="1" x14ac:dyDescent="0.25"/>
    <row r="403" s="385" customFormat="1" ht="15.75" customHeight="1" x14ac:dyDescent="0.25"/>
    <row r="404" s="385" customFormat="1" ht="15.75" customHeight="1" x14ac:dyDescent="0.25"/>
    <row r="405" s="385" customFormat="1" ht="15.75" customHeight="1" x14ac:dyDescent="0.25"/>
    <row r="406" s="385" customFormat="1" ht="15.75" customHeight="1" x14ac:dyDescent="0.25"/>
    <row r="407" s="385" customFormat="1" ht="15.75" customHeight="1" x14ac:dyDescent="0.25"/>
    <row r="408" s="385" customFormat="1" ht="15.75" customHeight="1" x14ac:dyDescent="0.25"/>
    <row r="409" s="385" customFormat="1" ht="15.75" customHeight="1" x14ac:dyDescent="0.25"/>
    <row r="410" s="385" customFormat="1" ht="15.75" customHeight="1" x14ac:dyDescent="0.25"/>
    <row r="411" s="385" customFormat="1" ht="15.75" customHeight="1" x14ac:dyDescent="0.25"/>
    <row r="412" s="385" customFormat="1" ht="15.75" customHeight="1" x14ac:dyDescent="0.25"/>
    <row r="413" s="385" customFormat="1" ht="15.75" customHeight="1" x14ac:dyDescent="0.25"/>
    <row r="414" s="385" customFormat="1" ht="15.75" customHeight="1" x14ac:dyDescent="0.25"/>
    <row r="415" s="385" customFormat="1" ht="15.75" customHeight="1" x14ac:dyDescent="0.25"/>
    <row r="416" s="385" customFormat="1" ht="15.75" customHeight="1" x14ac:dyDescent="0.25"/>
    <row r="417" s="385" customFormat="1" ht="15.75" customHeight="1" x14ac:dyDescent="0.25"/>
    <row r="418" s="385" customFormat="1" ht="15.75" customHeight="1" x14ac:dyDescent="0.25"/>
    <row r="419" s="385" customFormat="1" ht="15.75" customHeight="1" x14ac:dyDescent="0.25"/>
    <row r="420" s="385" customFormat="1" ht="15.75" customHeight="1" x14ac:dyDescent="0.25"/>
    <row r="421" s="385" customFormat="1" ht="15.75" customHeight="1" x14ac:dyDescent="0.25"/>
    <row r="422" s="385" customFormat="1" ht="15.75" customHeight="1" x14ac:dyDescent="0.25"/>
    <row r="423" s="385" customFormat="1" ht="15.75" customHeight="1" x14ac:dyDescent="0.25"/>
    <row r="424" s="385" customFormat="1" ht="15.75" customHeight="1" x14ac:dyDescent="0.25"/>
    <row r="425" s="385" customFormat="1" ht="15.75" customHeight="1" x14ac:dyDescent="0.25"/>
    <row r="426" s="385" customFormat="1" ht="15.75" customHeight="1" x14ac:dyDescent="0.25"/>
    <row r="427" s="385" customFormat="1" ht="15.75" customHeight="1" x14ac:dyDescent="0.25"/>
    <row r="428" s="385" customFormat="1" ht="15.75" customHeight="1" x14ac:dyDescent="0.25"/>
    <row r="429" s="385" customFormat="1" ht="15.75" customHeight="1" x14ac:dyDescent="0.25"/>
    <row r="430" s="385" customFormat="1" ht="15.75" customHeight="1" x14ac:dyDescent="0.25"/>
    <row r="431" s="385" customFormat="1" ht="15.75" customHeight="1" x14ac:dyDescent="0.25"/>
    <row r="432" s="385" customFormat="1" ht="15.75" customHeight="1" x14ac:dyDescent="0.25"/>
    <row r="433" s="385" customFormat="1" ht="15.75" customHeight="1" x14ac:dyDescent="0.25"/>
    <row r="434" s="385" customFormat="1" ht="15.75" customHeight="1" x14ac:dyDescent="0.25"/>
    <row r="435" s="385" customFormat="1" ht="15.75" customHeight="1" x14ac:dyDescent="0.25"/>
    <row r="436" s="385" customFormat="1" ht="15.75" customHeight="1" x14ac:dyDescent="0.25"/>
    <row r="437" s="385" customFormat="1" ht="15.75" customHeight="1" x14ac:dyDescent="0.25"/>
    <row r="438" s="385" customFormat="1" ht="15.75" customHeight="1" x14ac:dyDescent="0.25"/>
    <row r="439" s="385" customFormat="1" ht="15.75" customHeight="1" x14ac:dyDescent="0.25"/>
    <row r="440" s="385" customFormat="1" ht="15.75" customHeight="1" x14ac:dyDescent="0.25"/>
    <row r="441" s="385" customFormat="1" ht="15.75" customHeight="1" x14ac:dyDescent="0.25"/>
    <row r="442" s="385" customFormat="1" ht="15.75" customHeight="1" x14ac:dyDescent="0.25"/>
    <row r="443" s="385" customFormat="1" ht="15.75" customHeight="1" x14ac:dyDescent="0.25"/>
    <row r="444" s="385" customFormat="1" ht="15.75" customHeight="1" x14ac:dyDescent="0.25"/>
    <row r="445" s="385" customFormat="1" ht="15.75" customHeight="1" x14ac:dyDescent="0.25"/>
    <row r="446" s="385" customFormat="1" ht="15.75" customHeight="1" x14ac:dyDescent="0.25"/>
    <row r="447" s="385" customFormat="1" ht="15.75" customHeight="1" x14ac:dyDescent="0.25"/>
    <row r="448" s="385" customFormat="1" ht="15.75" customHeight="1" x14ac:dyDescent="0.25"/>
    <row r="449" s="385" customFormat="1" ht="15.75" customHeight="1" x14ac:dyDescent="0.25"/>
    <row r="450" s="385" customFormat="1" ht="15.75" customHeight="1" x14ac:dyDescent="0.25"/>
    <row r="451" s="385" customFormat="1" ht="15.75" customHeight="1" x14ac:dyDescent="0.25"/>
    <row r="452" s="385" customFormat="1" ht="15.75" customHeight="1" x14ac:dyDescent="0.25"/>
    <row r="453" s="385" customFormat="1" ht="15.75" customHeight="1" x14ac:dyDescent="0.25"/>
    <row r="454" s="385" customFormat="1" ht="15.75" customHeight="1" x14ac:dyDescent="0.25"/>
    <row r="455" s="385" customFormat="1" ht="15.75" customHeight="1" x14ac:dyDescent="0.25"/>
    <row r="456" s="385" customFormat="1" ht="15.75" customHeight="1" x14ac:dyDescent="0.25"/>
    <row r="457" s="385" customFormat="1" ht="15.75" customHeight="1" x14ac:dyDescent="0.25"/>
    <row r="458" s="385" customFormat="1" ht="15.75" customHeight="1" x14ac:dyDescent="0.25"/>
    <row r="459" s="385" customFormat="1" ht="15.75" customHeight="1" x14ac:dyDescent="0.25"/>
    <row r="460" s="385" customFormat="1" ht="15.75" customHeight="1" x14ac:dyDescent="0.25"/>
    <row r="461" s="385" customFormat="1" ht="15.75" customHeight="1" x14ac:dyDescent="0.25"/>
    <row r="462" s="385" customFormat="1" ht="15.75" customHeight="1" x14ac:dyDescent="0.25"/>
    <row r="463" s="385" customFormat="1" ht="15.75" customHeight="1" x14ac:dyDescent="0.25"/>
    <row r="464" s="385" customFormat="1" ht="15.75" customHeight="1" x14ac:dyDescent="0.25"/>
    <row r="465" s="385" customFormat="1" ht="15.75" customHeight="1" x14ac:dyDescent="0.25"/>
    <row r="466" s="385" customFormat="1" ht="15.75" customHeight="1" x14ac:dyDescent="0.25"/>
    <row r="467" s="385" customFormat="1" ht="15.75" customHeight="1" x14ac:dyDescent="0.25"/>
    <row r="468" s="385" customFormat="1" ht="15.75" customHeight="1" x14ac:dyDescent="0.25"/>
    <row r="469" s="385" customFormat="1" ht="15.75" customHeight="1" x14ac:dyDescent="0.25"/>
    <row r="470" s="385" customFormat="1" ht="15.75" customHeight="1" x14ac:dyDescent="0.25"/>
    <row r="471" s="385" customFormat="1" ht="15.75" customHeight="1" x14ac:dyDescent="0.25"/>
    <row r="472" s="385" customFormat="1" ht="15.75" customHeight="1" x14ac:dyDescent="0.25"/>
    <row r="473" s="385" customFormat="1" ht="15.75" customHeight="1" x14ac:dyDescent="0.25"/>
    <row r="474" s="385" customFormat="1" ht="15.75" customHeight="1" x14ac:dyDescent="0.25"/>
    <row r="475" s="385" customFormat="1" ht="15.75" customHeight="1" x14ac:dyDescent="0.25"/>
    <row r="476" s="385" customFormat="1" ht="15.75" customHeight="1" x14ac:dyDescent="0.25"/>
    <row r="477" s="385" customFormat="1" ht="15.75" customHeight="1" x14ac:dyDescent="0.25"/>
    <row r="478" s="385" customFormat="1" ht="15.75" customHeight="1" x14ac:dyDescent="0.25"/>
    <row r="479" s="385" customFormat="1" ht="15.75" customHeight="1" x14ac:dyDescent="0.25"/>
    <row r="480" s="385" customFormat="1" ht="15.75" customHeight="1" x14ac:dyDescent="0.25"/>
    <row r="481" s="385" customFormat="1" ht="15.75" customHeight="1" x14ac:dyDescent="0.25"/>
    <row r="482" s="385" customFormat="1" ht="15.75" customHeight="1" x14ac:dyDescent="0.25"/>
    <row r="483" s="385" customFormat="1" ht="15.75" customHeight="1" x14ac:dyDescent="0.25"/>
    <row r="484" s="385" customFormat="1" ht="15.75" customHeight="1" x14ac:dyDescent="0.25"/>
    <row r="485" s="385" customFormat="1" ht="15.75" customHeight="1" x14ac:dyDescent="0.25"/>
    <row r="486" s="385" customFormat="1" ht="15.75" customHeight="1" x14ac:dyDescent="0.25"/>
    <row r="487" s="385" customFormat="1" ht="15.75" customHeight="1" x14ac:dyDescent="0.25"/>
    <row r="488" s="385" customFormat="1" ht="15.75" customHeight="1" x14ac:dyDescent="0.25"/>
    <row r="489" s="385" customFormat="1" ht="15.75" customHeight="1" x14ac:dyDescent="0.25"/>
    <row r="490" s="385" customFormat="1" ht="15.75" customHeight="1" x14ac:dyDescent="0.25"/>
    <row r="491" s="385" customFormat="1" ht="15.75" customHeight="1" x14ac:dyDescent="0.25"/>
    <row r="492" s="385" customFormat="1" ht="15.75" customHeight="1" x14ac:dyDescent="0.25"/>
    <row r="493" s="385" customFormat="1" ht="15.75" customHeight="1" x14ac:dyDescent="0.25"/>
    <row r="494" s="385" customFormat="1" ht="15.75" customHeight="1" x14ac:dyDescent="0.25"/>
    <row r="495" s="385" customFormat="1" ht="15.75" customHeight="1" x14ac:dyDescent="0.25"/>
    <row r="496" s="385" customFormat="1" ht="15.75" customHeight="1" x14ac:dyDescent="0.25"/>
    <row r="497" s="385" customFormat="1" ht="15.75" customHeight="1" x14ac:dyDescent="0.25"/>
    <row r="498" s="385" customFormat="1" ht="15.75" customHeight="1" x14ac:dyDescent="0.25"/>
    <row r="499" s="385" customFormat="1" ht="15.75" customHeight="1" x14ac:dyDescent="0.25"/>
    <row r="500" s="385" customFormat="1" ht="15.75" customHeight="1" x14ac:dyDescent="0.25"/>
    <row r="501" s="385" customFormat="1" ht="15.75" customHeight="1" x14ac:dyDescent="0.25"/>
    <row r="502" s="385" customFormat="1" ht="15.75" customHeight="1" x14ac:dyDescent="0.25"/>
    <row r="503" s="385" customFormat="1" ht="15.75" customHeight="1" x14ac:dyDescent="0.25"/>
    <row r="504" s="385" customFormat="1" ht="15.75" customHeight="1" x14ac:dyDescent="0.25"/>
    <row r="505" s="385" customFormat="1" ht="15.75" customHeight="1" x14ac:dyDescent="0.25"/>
    <row r="506" s="385" customFormat="1" ht="15.75" customHeight="1" x14ac:dyDescent="0.25"/>
    <row r="507" s="385" customFormat="1" ht="15.75" customHeight="1" x14ac:dyDescent="0.25"/>
    <row r="508" s="385" customFormat="1" ht="15.75" customHeight="1" x14ac:dyDescent="0.25"/>
    <row r="509" s="385" customFormat="1" ht="15.75" customHeight="1" x14ac:dyDescent="0.25"/>
    <row r="510" s="385" customFormat="1" ht="15.75" customHeight="1" x14ac:dyDescent="0.25"/>
    <row r="511" s="385" customFormat="1" ht="15.75" customHeight="1" x14ac:dyDescent="0.25"/>
    <row r="512" s="385" customFormat="1" ht="15.75" customHeight="1" x14ac:dyDescent="0.25"/>
    <row r="513" s="385" customFormat="1" ht="15.75" customHeight="1" x14ac:dyDescent="0.25"/>
    <row r="514" s="385" customFormat="1" ht="15.75" customHeight="1" x14ac:dyDescent="0.25"/>
    <row r="515" s="385" customFormat="1" ht="15.75" customHeight="1" x14ac:dyDescent="0.25"/>
    <row r="516" s="385" customFormat="1" ht="15.75" customHeight="1" x14ac:dyDescent="0.25"/>
    <row r="517" s="385" customFormat="1" ht="15.75" customHeight="1" x14ac:dyDescent="0.25"/>
    <row r="518" s="385" customFormat="1" ht="15.75" customHeight="1" x14ac:dyDescent="0.25"/>
    <row r="519" s="385" customFormat="1" ht="15.75" customHeight="1" x14ac:dyDescent="0.25"/>
    <row r="520" s="385" customFormat="1" ht="15.75" customHeight="1" x14ac:dyDescent="0.25"/>
    <row r="521" s="385" customFormat="1" ht="15.75" customHeight="1" x14ac:dyDescent="0.25"/>
    <row r="522" s="385" customFormat="1" ht="15.75" customHeight="1" x14ac:dyDescent="0.25"/>
    <row r="523" s="385" customFormat="1" ht="15.75" customHeight="1" x14ac:dyDescent="0.25"/>
    <row r="524" s="385" customFormat="1" ht="15.75" customHeight="1" x14ac:dyDescent="0.25"/>
    <row r="525" s="385" customFormat="1" ht="15.75" customHeight="1" x14ac:dyDescent="0.25"/>
    <row r="526" s="385" customFormat="1" ht="15.75" customHeight="1" x14ac:dyDescent="0.25"/>
    <row r="527" s="385" customFormat="1" ht="15.75" customHeight="1" x14ac:dyDescent="0.25"/>
    <row r="528" s="385" customFormat="1" ht="15.75" customHeight="1" x14ac:dyDescent="0.25"/>
    <row r="529" s="385" customFormat="1" ht="15.75" customHeight="1" x14ac:dyDescent="0.25"/>
    <row r="530" s="385" customFormat="1" ht="15.75" customHeight="1" x14ac:dyDescent="0.25"/>
    <row r="531" s="385" customFormat="1" ht="15.75" customHeight="1" x14ac:dyDescent="0.25"/>
    <row r="532" s="385" customFormat="1" ht="15.75" customHeight="1" x14ac:dyDescent="0.25"/>
    <row r="533" s="385" customFormat="1" ht="15.75" customHeight="1" x14ac:dyDescent="0.25"/>
    <row r="534" s="385" customFormat="1" ht="15.75" customHeight="1" x14ac:dyDescent="0.25"/>
    <row r="535" s="385" customFormat="1" ht="15.75" customHeight="1" x14ac:dyDescent="0.25"/>
    <row r="536" s="385" customFormat="1" ht="15.75" customHeight="1" x14ac:dyDescent="0.25"/>
    <row r="537" s="385" customFormat="1" ht="15.75" customHeight="1" x14ac:dyDescent="0.25"/>
    <row r="538" s="385" customFormat="1" ht="15.75" customHeight="1" x14ac:dyDescent="0.25"/>
    <row r="539" s="385" customFormat="1" ht="15.75" customHeight="1" x14ac:dyDescent="0.25"/>
    <row r="540" s="385" customFormat="1" ht="15.75" customHeight="1" x14ac:dyDescent="0.25"/>
    <row r="541" s="385" customFormat="1" ht="15.75" customHeight="1" x14ac:dyDescent="0.25"/>
    <row r="542" s="385" customFormat="1" ht="15.75" customHeight="1" x14ac:dyDescent="0.25"/>
    <row r="543" s="385" customFormat="1" ht="15.75" customHeight="1" x14ac:dyDescent="0.25"/>
    <row r="544" s="385" customFormat="1" ht="15.75" customHeight="1" x14ac:dyDescent="0.25"/>
    <row r="545" s="385" customFormat="1" ht="15.75" customHeight="1" x14ac:dyDescent="0.25"/>
    <row r="546" s="385" customFormat="1" ht="15.75" customHeight="1" x14ac:dyDescent="0.25"/>
    <row r="547" s="385" customFormat="1" ht="15.75" customHeight="1" x14ac:dyDescent="0.25"/>
    <row r="548" s="385" customFormat="1" ht="15.75" customHeight="1" x14ac:dyDescent="0.25"/>
    <row r="549" s="385" customFormat="1" ht="15.75" customHeight="1" x14ac:dyDescent="0.25"/>
    <row r="550" s="385" customFormat="1" ht="15.75" customHeight="1" x14ac:dyDescent="0.25"/>
    <row r="551" s="385" customFormat="1" ht="15.75" customHeight="1" x14ac:dyDescent="0.25"/>
    <row r="552" s="385" customFormat="1" ht="15.75" customHeight="1" x14ac:dyDescent="0.25"/>
    <row r="553" s="385" customFormat="1" ht="15.75" customHeight="1" x14ac:dyDescent="0.25"/>
    <row r="554" s="385" customFormat="1" ht="15.75" customHeight="1" x14ac:dyDescent="0.25"/>
    <row r="555" s="385" customFormat="1" ht="15.75" customHeight="1" x14ac:dyDescent="0.25"/>
    <row r="556" s="385" customFormat="1" ht="15.75" customHeight="1" x14ac:dyDescent="0.25"/>
    <row r="557" s="385" customFormat="1" ht="15.75" customHeight="1" x14ac:dyDescent="0.25"/>
    <row r="558" s="385" customFormat="1" ht="15.75" customHeight="1" x14ac:dyDescent="0.25"/>
    <row r="559" s="385" customFormat="1" ht="15.75" customHeight="1" x14ac:dyDescent="0.25"/>
    <row r="560" s="385" customFormat="1" ht="15.75" customHeight="1" x14ac:dyDescent="0.25"/>
    <row r="561" s="385" customFormat="1" ht="15.75" customHeight="1" x14ac:dyDescent="0.25"/>
    <row r="562" s="385" customFormat="1" ht="15.75" customHeight="1" x14ac:dyDescent="0.25"/>
    <row r="563" s="385" customFormat="1" ht="15.75" customHeight="1" x14ac:dyDescent="0.25"/>
    <row r="564" s="385" customFormat="1" ht="15.75" customHeight="1" x14ac:dyDescent="0.25"/>
    <row r="565" s="385" customFormat="1" ht="15.75" customHeight="1" x14ac:dyDescent="0.25"/>
    <row r="566" s="385" customFormat="1" ht="15.75" customHeight="1" x14ac:dyDescent="0.25"/>
    <row r="567" s="385" customFormat="1" ht="15.75" customHeight="1" x14ac:dyDescent="0.25"/>
    <row r="568" s="385" customFormat="1" ht="15.75" customHeight="1" x14ac:dyDescent="0.25"/>
    <row r="569" s="385" customFormat="1" ht="15.75" customHeight="1" x14ac:dyDescent="0.25"/>
    <row r="570" s="385" customFormat="1" ht="15.75" customHeight="1" x14ac:dyDescent="0.25"/>
    <row r="571" s="385" customFormat="1" ht="15.75" customHeight="1" x14ac:dyDescent="0.25"/>
    <row r="572" s="385" customFormat="1" ht="15.75" customHeight="1" x14ac:dyDescent="0.25"/>
    <row r="573" s="385" customFormat="1" ht="15.75" customHeight="1" x14ac:dyDescent="0.25"/>
    <row r="574" s="385" customFormat="1" ht="15.75" customHeight="1" x14ac:dyDescent="0.25"/>
    <row r="575" s="385" customFormat="1" ht="15.75" customHeight="1" x14ac:dyDescent="0.25"/>
    <row r="576" s="385" customFormat="1" ht="15.75" customHeight="1" x14ac:dyDescent="0.25"/>
    <row r="577" s="385" customFormat="1" ht="15.75" customHeight="1" x14ac:dyDescent="0.25"/>
    <row r="578" s="385" customFormat="1" ht="15.75" customHeight="1" x14ac:dyDescent="0.25"/>
    <row r="579" s="385" customFormat="1" ht="15.75" customHeight="1" x14ac:dyDescent="0.25"/>
    <row r="580" s="385" customFormat="1" ht="15.75" customHeight="1" x14ac:dyDescent="0.25"/>
    <row r="581" s="385" customFormat="1" ht="15.75" customHeight="1" x14ac:dyDescent="0.25"/>
    <row r="582" s="385" customFormat="1" ht="15.75" customHeight="1" x14ac:dyDescent="0.25"/>
    <row r="583" s="385" customFormat="1" ht="15.75" customHeight="1" x14ac:dyDescent="0.25"/>
    <row r="584" s="385" customFormat="1" ht="15.75" customHeight="1" x14ac:dyDescent="0.25"/>
    <row r="585" s="385" customFormat="1" ht="15.75" customHeight="1" x14ac:dyDescent="0.25"/>
    <row r="586" s="385" customFormat="1" ht="15.75" customHeight="1" x14ac:dyDescent="0.25"/>
    <row r="587" s="385" customFormat="1" ht="15.75" customHeight="1" x14ac:dyDescent="0.25"/>
    <row r="588" s="385" customFormat="1" ht="15.75" customHeight="1" x14ac:dyDescent="0.25"/>
    <row r="589" s="385" customFormat="1" ht="15.75" customHeight="1" x14ac:dyDescent="0.25"/>
    <row r="590" s="385" customFormat="1" ht="15.75" customHeight="1" x14ac:dyDescent="0.25"/>
    <row r="591" s="385" customFormat="1" ht="15.75" customHeight="1" x14ac:dyDescent="0.25"/>
    <row r="592" s="385" customFormat="1" ht="15.75" customHeight="1" x14ac:dyDescent="0.25"/>
    <row r="593" s="385" customFormat="1" ht="15.75" customHeight="1" x14ac:dyDescent="0.25"/>
    <row r="594" s="385" customFormat="1" ht="15.75" customHeight="1" x14ac:dyDescent="0.25"/>
    <row r="595" s="385" customFormat="1" ht="15.75" customHeight="1" x14ac:dyDescent="0.25"/>
    <row r="596" s="385" customFormat="1" ht="15.75" customHeight="1" x14ac:dyDescent="0.25"/>
    <row r="597" s="385" customFormat="1" ht="15.75" customHeight="1" x14ac:dyDescent="0.25"/>
    <row r="598" s="385" customFormat="1" ht="15.75" customHeight="1" x14ac:dyDescent="0.25"/>
    <row r="599" s="385" customFormat="1" ht="15.75" customHeight="1" x14ac:dyDescent="0.25"/>
    <row r="600" s="385" customFormat="1" ht="15.75" customHeight="1" x14ac:dyDescent="0.25"/>
    <row r="601" s="385" customFormat="1" ht="15.75" customHeight="1" x14ac:dyDescent="0.25"/>
    <row r="602" s="385" customFormat="1" ht="15.75" customHeight="1" x14ac:dyDescent="0.25"/>
    <row r="603" s="385" customFormat="1" ht="15.75" customHeight="1" x14ac:dyDescent="0.25"/>
    <row r="604" s="385" customFormat="1" ht="15.75" customHeight="1" x14ac:dyDescent="0.25"/>
    <row r="605" s="385" customFormat="1" ht="15.75" customHeight="1" x14ac:dyDescent="0.25"/>
    <row r="606" s="385" customFormat="1" ht="15.75" customHeight="1" x14ac:dyDescent="0.25"/>
    <row r="607" s="385" customFormat="1" ht="15.75" customHeight="1" x14ac:dyDescent="0.25"/>
    <row r="608" s="385" customFormat="1" ht="15.75" customHeight="1" x14ac:dyDescent="0.25"/>
    <row r="609" s="385" customFormat="1" ht="15.75" customHeight="1" x14ac:dyDescent="0.25"/>
    <row r="610" s="385" customFormat="1" ht="15.75" customHeight="1" x14ac:dyDescent="0.25"/>
    <row r="611" s="385" customFormat="1" ht="15.75" customHeight="1" x14ac:dyDescent="0.25"/>
    <row r="612" s="385" customFormat="1" ht="15.75" customHeight="1" x14ac:dyDescent="0.25"/>
    <row r="613" s="385" customFormat="1" ht="15.75" customHeight="1" x14ac:dyDescent="0.25"/>
    <row r="614" s="385" customFormat="1" ht="15.75" customHeight="1" x14ac:dyDescent="0.25"/>
    <row r="615" s="385" customFormat="1" ht="15.75" customHeight="1" x14ac:dyDescent="0.25"/>
    <row r="616" s="385" customFormat="1" ht="15.75" customHeight="1" x14ac:dyDescent="0.25"/>
    <row r="617" s="385" customFormat="1" ht="15.75" customHeight="1" x14ac:dyDescent="0.25"/>
    <row r="618" s="385" customFormat="1" ht="15.75" customHeight="1" x14ac:dyDescent="0.25"/>
    <row r="619" s="385" customFormat="1" ht="15.75" customHeight="1" x14ac:dyDescent="0.25"/>
    <row r="620" s="385" customFormat="1" ht="15.75" customHeight="1" x14ac:dyDescent="0.25"/>
    <row r="621" s="385" customFormat="1" ht="15.75" customHeight="1" x14ac:dyDescent="0.25"/>
    <row r="622" s="385" customFormat="1" ht="15.75" customHeight="1" x14ac:dyDescent="0.25"/>
    <row r="623" s="385" customFormat="1" ht="15.75" customHeight="1" x14ac:dyDescent="0.25"/>
    <row r="624" s="385" customFormat="1" ht="15.75" customHeight="1" x14ac:dyDescent="0.25"/>
    <row r="625" s="385" customFormat="1" ht="15.75" customHeight="1" x14ac:dyDescent="0.25"/>
    <row r="626" s="385" customFormat="1" ht="15.75" customHeight="1" x14ac:dyDescent="0.25"/>
    <row r="627" s="385" customFormat="1" ht="15.75" customHeight="1" x14ac:dyDescent="0.25"/>
    <row r="628" s="385" customFormat="1" ht="15.75" customHeight="1" x14ac:dyDescent="0.25"/>
    <row r="629" s="385" customFormat="1" ht="15.75" customHeight="1" x14ac:dyDescent="0.25"/>
    <row r="630" s="385" customFormat="1" ht="15.75" customHeight="1" x14ac:dyDescent="0.25"/>
    <row r="631" s="385" customFormat="1" ht="15.75" customHeight="1" x14ac:dyDescent="0.25"/>
    <row r="632" s="385" customFormat="1" ht="15.75" customHeight="1" x14ac:dyDescent="0.25"/>
    <row r="633" s="385" customFormat="1" ht="15.75" customHeight="1" x14ac:dyDescent="0.25"/>
    <row r="634" s="385" customFormat="1" ht="15.75" customHeight="1" x14ac:dyDescent="0.25"/>
    <row r="635" s="385" customFormat="1" ht="15.75" customHeight="1" x14ac:dyDescent="0.25"/>
    <row r="636" s="385" customFormat="1" ht="15.75" customHeight="1" x14ac:dyDescent="0.25"/>
    <row r="637" s="385" customFormat="1" ht="15.75" customHeight="1" x14ac:dyDescent="0.25"/>
    <row r="638" s="385" customFormat="1" ht="15.75" customHeight="1" x14ac:dyDescent="0.25"/>
    <row r="639" s="385" customFormat="1" ht="15.75" customHeight="1" x14ac:dyDescent="0.25"/>
    <row r="640" s="385" customFormat="1" ht="15.75" customHeight="1" x14ac:dyDescent="0.25"/>
    <row r="641" s="385" customFormat="1" ht="15.75" customHeight="1" x14ac:dyDescent="0.25"/>
    <row r="642" s="385" customFormat="1" ht="15.75" customHeight="1" x14ac:dyDescent="0.25"/>
    <row r="643" s="385" customFormat="1" ht="15.75" customHeight="1" x14ac:dyDescent="0.25"/>
    <row r="644" s="385" customFormat="1" ht="15.75" customHeight="1" x14ac:dyDescent="0.25"/>
    <row r="645" s="385" customFormat="1" ht="15.75" customHeight="1" x14ac:dyDescent="0.25"/>
    <row r="646" s="385" customFormat="1" ht="15.75" customHeight="1" x14ac:dyDescent="0.25"/>
    <row r="647" s="385" customFormat="1" ht="15.75" customHeight="1" x14ac:dyDescent="0.25"/>
    <row r="648" s="385" customFormat="1" ht="15.75" customHeight="1" x14ac:dyDescent="0.25"/>
    <row r="649" s="385" customFormat="1" ht="15.75" customHeight="1" x14ac:dyDescent="0.25"/>
    <row r="650" s="385" customFormat="1" ht="15.75" customHeight="1" x14ac:dyDescent="0.25"/>
    <row r="651" s="385" customFormat="1" ht="15.75" customHeight="1" x14ac:dyDescent="0.25"/>
    <row r="652" s="385" customFormat="1" ht="15.75" customHeight="1" x14ac:dyDescent="0.25"/>
    <row r="653" s="385" customFormat="1" ht="15.75" customHeight="1" x14ac:dyDescent="0.25"/>
    <row r="654" s="385" customFormat="1" ht="15.75" customHeight="1" x14ac:dyDescent="0.25"/>
    <row r="655" s="385" customFormat="1" ht="15.75" customHeight="1" x14ac:dyDescent="0.25"/>
    <row r="656" s="385" customFormat="1" ht="15.75" customHeight="1" x14ac:dyDescent="0.25"/>
    <row r="657" s="385" customFormat="1" ht="15.75" customHeight="1" x14ac:dyDescent="0.25"/>
    <row r="658" s="385" customFormat="1" ht="15.75" customHeight="1" x14ac:dyDescent="0.25"/>
    <row r="659" s="385" customFormat="1" ht="15.75" customHeight="1" x14ac:dyDescent="0.25"/>
    <row r="660" s="385" customFormat="1" ht="15.75" customHeight="1" x14ac:dyDescent="0.25"/>
    <row r="661" s="385" customFormat="1" ht="15.75" customHeight="1" x14ac:dyDescent="0.25"/>
    <row r="662" s="385" customFormat="1" ht="15.75" customHeight="1" x14ac:dyDescent="0.25"/>
    <row r="663" s="385" customFormat="1" ht="15.75" customHeight="1" x14ac:dyDescent="0.25"/>
    <row r="664" s="385" customFormat="1" ht="15.75" customHeight="1" x14ac:dyDescent="0.25"/>
    <row r="665" s="385" customFormat="1" ht="15.75" customHeight="1" x14ac:dyDescent="0.25"/>
    <row r="666" s="385" customFormat="1" ht="15.75" customHeight="1" x14ac:dyDescent="0.25"/>
    <row r="667" s="385" customFormat="1" ht="15.75" customHeight="1" x14ac:dyDescent="0.25"/>
    <row r="668" s="385" customFormat="1" ht="15.75" customHeight="1" x14ac:dyDescent="0.25"/>
    <row r="669" s="385" customFormat="1" ht="15.75" customHeight="1" x14ac:dyDescent="0.25"/>
    <row r="670" s="385" customFormat="1" ht="15.75" customHeight="1" x14ac:dyDescent="0.25"/>
    <row r="671" s="385" customFormat="1" ht="15.75" customHeight="1" x14ac:dyDescent="0.25"/>
    <row r="672" s="385" customFormat="1" ht="15.75" customHeight="1" x14ac:dyDescent="0.25"/>
    <row r="673" s="385" customFormat="1" ht="15.75" customHeight="1" x14ac:dyDescent="0.25"/>
    <row r="674" s="385" customFormat="1" ht="15.75" customHeight="1" x14ac:dyDescent="0.25"/>
    <row r="675" s="385" customFormat="1" ht="15.75" customHeight="1" x14ac:dyDescent="0.25"/>
    <row r="676" s="385" customFormat="1" ht="15.75" customHeight="1" x14ac:dyDescent="0.25"/>
    <row r="677" s="385" customFormat="1" ht="15.75" customHeight="1" x14ac:dyDescent="0.25"/>
    <row r="678" s="385" customFormat="1" ht="15.75" customHeight="1" x14ac:dyDescent="0.25"/>
    <row r="679" s="385" customFormat="1" ht="15.75" customHeight="1" x14ac:dyDescent="0.25"/>
    <row r="680" s="385" customFormat="1" ht="15.75" customHeight="1" x14ac:dyDescent="0.25"/>
    <row r="681" s="385" customFormat="1" ht="15.75" customHeight="1" x14ac:dyDescent="0.25"/>
    <row r="682" s="385" customFormat="1" ht="15.75" customHeight="1" x14ac:dyDescent="0.25"/>
    <row r="683" s="385" customFormat="1" ht="15.75" customHeight="1" x14ac:dyDescent="0.25"/>
    <row r="684" s="385" customFormat="1" ht="15.75" customHeight="1" x14ac:dyDescent="0.25"/>
    <row r="685" s="385" customFormat="1" ht="15.75" customHeight="1" x14ac:dyDescent="0.25"/>
    <row r="686" s="385" customFormat="1" ht="15.75" customHeight="1" x14ac:dyDescent="0.25"/>
    <row r="687" s="385" customFormat="1" ht="15.75" customHeight="1" x14ac:dyDescent="0.25"/>
    <row r="688" s="385" customFormat="1" ht="15.75" customHeight="1" x14ac:dyDescent="0.25"/>
    <row r="689" s="385" customFormat="1" ht="15.75" customHeight="1" x14ac:dyDescent="0.25"/>
    <row r="690" s="385" customFormat="1" ht="15.75" customHeight="1" x14ac:dyDescent="0.25"/>
    <row r="691" s="385" customFormat="1" ht="15.75" customHeight="1" x14ac:dyDescent="0.25"/>
    <row r="692" s="385" customFormat="1" ht="15.75" customHeight="1" x14ac:dyDescent="0.25"/>
    <row r="693" s="385" customFormat="1" ht="15.75" customHeight="1" x14ac:dyDescent="0.25"/>
    <row r="694" s="385" customFormat="1" ht="15.75" customHeight="1" x14ac:dyDescent="0.25"/>
    <row r="695" s="385" customFormat="1" ht="15.75" customHeight="1" x14ac:dyDescent="0.25"/>
    <row r="696" s="385" customFormat="1" ht="15.75" customHeight="1" x14ac:dyDescent="0.25"/>
    <row r="697" s="385" customFormat="1" ht="15.75" customHeight="1" x14ac:dyDescent="0.25"/>
    <row r="698" s="385" customFormat="1" ht="15.75" customHeight="1" x14ac:dyDescent="0.25"/>
    <row r="699" s="385" customFormat="1" ht="15.75" customHeight="1" x14ac:dyDescent="0.25"/>
    <row r="700" s="385" customFormat="1" ht="15.75" customHeight="1" x14ac:dyDescent="0.25"/>
    <row r="701" s="385" customFormat="1" ht="15.75" customHeight="1" x14ac:dyDescent="0.25"/>
    <row r="702" s="385" customFormat="1" ht="15.75" customHeight="1" x14ac:dyDescent="0.25"/>
    <row r="703" s="385" customFormat="1" ht="15.75" customHeight="1" x14ac:dyDescent="0.25"/>
    <row r="704" s="385" customFormat="1" ht="15.75" customHeight="1" x14ac:dyDescent="0.25"/>
    <row r="705" s="385" customFormat="1" ht="15.75" customHeight="1" x14ac:dyDescent="0.25"/>
    <row r="706" s="385" customFormat="1" ht="15.75" customHeight="1" x14ac:dyDescent="0.25"/>
    <row r="707" s="385" customFormat="1" ht="15.75" customHeight="1" x14ac:dyDescent="0.25"/>
    <row r="708" s="385" customFormat="1" ht="15.75" customHeight="1" x14ac:dyDescent="0.25"/>
    <row r="709" s="385" customFormat="1" ht="15.75" customHeight="1" x14ac:dyDescent="0.25"/>
    <row r="710" s="385" customFormat="1" ht="15.75" customHeight="1" x14ac:dyDescent="0.25"/>
    <row r="711" s="385" customFormat="1" ht="15.75" customHeight="1" x14ac:dyDescent="0.25"/>
    <row r="712" s="385" customFormat="1" ht="15.75" customHeight="1" x14ac:dyDescent="0.25"/>
    <row r="713" s="385" customFormat="1" ht="15.75" customHeight="1" x14ac:dyDescent="0.25"/>
    <row r="714" s="385" customFormat="1" ht="15.75" customHeight="1" x14ac:dyDescent="0.25"/>
    <row r="715" s="385" customFormat="1" ht="15.75" customHeight="1" x14ac:dyDescent="0.25"/>
    <row r="716" s="385" customFormat="1" ht="15.75" customHeight="1" x14ac:dyDescent="0.25"/>
    <row r="717" s="385" customFormat="1" ht="15.75" customHeight="1" x14ac:dyDescent="0.25"/>
    <row r="718" s="385" customFormat="1" ht="15.75" customHeight="1" x14ac:dyDescent="0.25"/>
    <row r="719" s="385" customFormat="1" ht="15.75" customHeight="1" x14ac:dyDescent="0.25"/>
    <row r="720" s="385" customFormat="1" ht="15.75" customHeight="1" x14ac:dyDescent="0.25"/>
    <row r="721" s="385" customFormat="1" ht="15.75" customHeight="1" x14ac:dyDescent="0.25"/>
    <row r="722" s="385" customFormat="1" ht="15.75" customHeight="1" x14ac:dyDescent="0.25"/>
    <row r="723" s="385" customFormat="1" ht="15.75" customHeight="1" x14ac:dyDescent="0.25"/>
    <row r="724" s="385" customFormat="1" ht="15.75" customHeight="1" x14ac:dyDescent="0.25"/>
    <row r="725" s="385" customFormat="1" ht="15.75" customHeight="1" x14ac:dyDescent="0.25"/>
    <row r="726" s="385" customFormat="1" ht="15.75" customHeight="1" x14ac:dyDescent="0.25"/>
    <row r="727" s="385" customFormat="1" ht="15.75" customHeight="1" x14ac:dyDescent="0.25"/>
    <row r="728" s="385" customFormat="1" ht="15.75" customHeight="1" x14ac:dyDescent="0.25"/>
    <row r="729" s="385" customFormat="1" ht="15.75" customHeight="1" x14ac:dyDescent="0.25"/>
    <row r="730" s="385" customFormat="1" ht="15.75" customHeight="1" x14ac:dyDescent="0.25"/>
    <row r="731" s="385" customFormat="1" ht="15.75" customHeight="1" x14ac:dyDescent="0.25"/>
    <row r="732" s="385" customFormat="1" ht="15.75" customHeight="1" x14ac:dyDescent="0.25"/>
    <row r="733" s="385" customFormat="1" ht="15.75" customHeight="1" x14ac:dyDescent="0.25"/>
    <row r="734" s="385" customFormat="1" ht="15.75" customHeight="1" x14ac:dyDescent="0.25"/>
    <row r="735" s="385" customFormat="1" ht="15.75" customHeight="1" x14ac:dyDescent="0.25"/>
    <row r="736" s="385" customFormat="1" ht="15.75" customHeight="1" x14ac:dyDescent="0.25"/>
    <row r="737" s="385" customFormat="1" ht="15.75" customHeight="1" x14ac:dyDescent="0.25"/>
    <row r="738" s="385" customFormat="1" ht="15.75" customHeight="1" x14ac:dyDescent="0.25"/>
    <row r="739" s="385" customFormat="1" ht="15.75" customHeight="1" x14ac:dyDescent="0.25"/>
    <row r="740" s="385" customFormat="1" ht="15.75" customHeight="1" x14ac:dyDescent="0.25"/>
    <row r="741" s="385" customFormat="1" ht="15.75" customHeight="1" x14ac:dyDescent="0.25"/>
    <row r="742" s="385" customFormat="1" ht="15.75" customHeight="1" x14ac:dyDescent="0.25"/>
    <row r="743" s="385" customFormat="1" ht="15.75" customHeight="1" x14ac:dyDescent="0.25"/>
    <row r="744" s="385" customFormat="1" ht="15.75" customHeight="1" x14ac:dyDescent="0.25"/>
    <row r="745" s="385" customFormat="1" ht="15.75" customHeight="1" x14ac:dyDescent="0.25"/>
    <row r="746" s="385" customFormat="1" ht="15.75" customHeight="1" x14ac:dyDescent="0.25"/>
    <row r="747" s="385" customFormat="1" ht="15.75" customHeight="1" x14ac:dyDescent="0.25"/>
    <row r="748" s="385" customFormat="1" ht="15.75" customHeight="1" x14ac:dyDescent="0.25"/>
    <row r="749" s="385" customFormat="1" ht="15.75" customHeight="1" x14ac:dyDescent="0.25"/>
    <row r="750" s="385" customFormat="1" ht="15.75" customHeight="1" x14ac:dyDescent="0.25"/>
    <row r="751" s="385" customFormat="1" ht="15.75" customHeight="1" x14ac:dyDescent="0.25"/>
    <row r="752" s="385" customFormat="1" ht="15.75" customHeight="1" x14ac:dyDescent="0.25"/>
    <row r="753" s="385" customFormat="1" ht="15.75" customHeight="1" x14ac:dyDescent="0.25"/>
    <row r="754" s="385" customFormat="1" ht="15.75" customHeight="1" x14ac:dyDescent="0.25"/>
    <row r="755" s="385" customFormat="1" ht="15.75" customHeight="1" x14ac:dyDescent="0.25"/>
    <row r="756" s="385" customFormat="1" ht="15.75" customHeight="1" x14ac:dyDescent="0.25"/>
    <row r="757" s="385" customFormat="1" ht="15.75" customHeight="1" x14ac:dyDescent="0.25"/>
    <row r="758" s="385" customFormat="1" ht="15.75" customHeight="1" x14ac:dyDescent="0.25"/>
    <row r="759" s="385" customFormat="1" ht="15.75" customHeight="1" x14ac:dyDescent="0.25"/>
    <row r="760" s="385" customFormat="1" ht="15.75" customHeight="1" x14ac:dyDescent="0.25"/>
    <row r="761" s="385" customFormat="1" ht="15.75" customHeight="1" x14ac:dyDescent="0.25"/>
    <row r="762" s="385" customFormat="1" ht="15.75" customHeight="1" x14ac:dyDescent="0.25"/>
    <row r="763" s="385" customFormat="1" ht="15.75" customHeight="1" x14ac:dyDescent="0.25"/>
    <row r="764" s="385" customFormat="1" ht="15.75" customHeight="1" x14ac:dyDescent="0.25"/>
    <row r="765" s="385" customFormat="1" ht="15.75" customHeight="1" x14ac:dyDescent="0.25"/>
    <row r="766" s="385" customFormat="1" ht="15.75" customHeight="1" x14ac:dyDescent="0.25"/>
    <row r="767" s="385" customFormat="1" ht="15.75" customHeight="1" x14ac:dyDescent="0.25"/>
    <row r="768" s="385" customFormat="1" ht="15.75" customHeight="1" x14ac:dyDescent="0.25"/>
    <row r="769" s="385" customFormat="1" ht="15.75" customHeight="1" x14ac:dyDescent="0.25"/>
    <row r="770" s="385" customFormat="1" ht="15.75" customHeight="1" x14ac:dyDescent="0.25"/>
    <row r="771" s="385" customFormat="1" ht="15.75" customHeight="1" x14ac:dyDescent="0.25"/>
    <row r="772" s="385" customFormat="1" ht="15.75" customHeight="1" x14ac:dyDescent="0.25"/>
    <row r="773" s="385" customFormat="1" ht="15.75" customHeight="1" x14ac:dyDescent="0.25"/>
    <row r="774" s="385" customFormat="1" ht="15.75" customHeight="1" x14ac:dyDescent="0.25"/>
    <row r="775" s="385" customFormat="1" ht="15.75" customHeight="1" x14ac:dyDescent="0.25"/>
    <row r="776" s="385" customFormat="1" ht="15.75" customHeight="1" x14ac:dyDescent="0.25"/>
    <row r="777" s="385" customFormat="1" ht="15.75" customHeight="1" x14ac:dyDescent="0.25"/>
    <row r="778" s="385" customFormat="1" ht="15.75" customHeight="1" x14ac:dyDescent="0.25"/>
    <row r="779" s="385" customFormat="1" ht="15.75" customHeight="1" x14ac:dyDescent="0.25"/>
    <row r="780" s="385" customFormat="1" ht="15.75" customHeight="1" x14ac:dyDescent="0.25"/>
    <row r="781" s="385" customFormat="1" ht="15.75" customHeight="1" x14ac:dyDescent="0.25"/>
    <row r="782" s="385" customFormat="1" ht="15.75" customHeight="1" x14ac:dyDescent="0.25"/>
    <row r="783" s="385" customFormat="1" ht="15.75" customHeight="1" x14ac:dyDescent="0.25"/>
    <row r="784" s="385" customFormat="1" ht="15.75" customHeight="1" x14ac:dyDescent="0.25"/>
    <row r="785" s="385" customFormat="1" ht="15.75" customHeight="1" x14ac:dyDescent="0.25"/>
    <row r="786" s="385" customFormat="1" ht="15.75" customHeight="1" x14ac:dyDescent="0.25"/>
    <row r="787" s="385" customFormat="1" ht="15.75" customHeight="1" x14ac:dyDescent="0.25"/>
    <row r="788" s="385" customFormat="1" ht="15.75" customHeight="1" x14ac:dyDescent="0.25"/>
    <row r="789" s="385" customFormat="1" ht="15.75" customHeight="1" x14ac:dyDescent="0.25"/>
    <row r="790" s="385" customFormat="1" ht="15.75" customHeight="1" x14ac:dyDescent="0.25"/>
    <row r="791" s="385" customFormat="1" ht="15.75" customHeight="1" x14ac:dyDescent="0.25"/>
    <row r="792" s="385" customFormat="1" ht="15.75" customHeight="1" x14ac:dyDescent="0.25"/>
    <row r="793" s="385" customFormat="1" ht="15.75" customHeight="1" x14ac:dyDescent="0.25"/>
    <row r="794" s="385" customFormat="1" ht="15.75" customHeight="1" x14ac:dyDescent="0.25"/>
    <row r="795" s="385" customFormat="1" ht="15.75" customHeight="1" x14ac:dyDescent="0.25"/>
    <row r="796" s="385" customFormat="1" ht="15.75" customHeight="1" x14ac:dyDescent="0.25"/>
    <row r="797" s="385" customFormat="1" ht="15.75" customHeight="1" x14ac:dyDescent="0.25"/>
    <row r="798" s="385" customFormat="1" ht="15.75" customHeight="1" x14ac:dyDescent="0.25"/>
    <row r="799" s="385" customFormat="1" ht="15.75" customHeight="1" x14ac:dyDescent="0.25"/>
    <row r="800" s="385" customFormat="1" ht="15.75" customHeight="1" x14ac:dyDescent="0.25"/>
    <row r="801" s="385" customFormat="1" ht="15.75" customHeight="1" x14ac:dyDescent="0.25"/>
    <row r="802" s="385" customFormat="1" ht="15.75" customHeight="1" x14ac:dyDescent="0.25"/>
    <row r="803" s="385" customFormat="1" ht="15.75" customHeight="1" x14ac:dyDescent="0.25"/>
    <row r="804" s="385" customFormat="1" ht="15.75" customHeight="1" x14ac:dyDescent="0.25"/>
    <row r="805" s="385" customFormat="1" ht="15.75" customHeight="1" x14ac:dyDescent="0.25"/>
    <row r="806" s="385" customFormat="1" ht="15.75" customHeight="1" x14ac:dyDescent="0.25"/>
    <row r="807" s="385" customFormat="1" ht="15.75" customHeight="1" x14ac:dyDescent="0.25"/>
    <row r="808" s="385" customFormat="1" ht="15.75" customHeight="1" x14ac:dyDescent="0.25"/>
    <row r="809" s="385" customFormat="1" ht="15.75" customHeight="1" x14ac:dyDescent="0.25"/>
    <row r="810" s="385" customFormat="1" ht="15.75" customHeight="1" x14ac:dyDescent="0.25"/>
    <row r="811" s="385" customFormat="1" ht="15.75" customHeight="1" x14ac:dyDescent="0.25"/>
    <row r="812" s="385" customFormat="1" ht="15.75" customHeight="1" x14ac:dyDescent="0.25"/>
    <row r="813" s="385" customFormat="1" ht="15.75" customHeight="1" x14ac:dyDescent="0.25"/>
    <row r="814" s="385" customFormat="1" ht="15.75" customHeight="1" x14ac:dyDescent="0.25"/>
    <row r="815" s="385" customFormat="1" ht="15.75" customHeight="1" x14ac:dyDescent="0.25"/>
    <row r="816" s="385" customFormat="1" ht="15.75" customHeight="1" x14ac:dyDescent="0.25"/>
    <row r="817" s="385" customFormat="1" ht="15.75" customHeight="1" x14ac:dyDescent="0.25"/>
    <row r="818" s="385" customFormat="1" ht="15.75" customHeight="1" x14ac:dyDescent="0.25"/>
    <row r="819" s="385" customFormat="1" ht="15.75" customHeight="1" x14ac:dyDescent="0.25"/>
    <row r="820" s="385" customFormat="1" ht="15.75" customHeight="1" x14ac:dyDescent="0.25"/>
    <row r="821" s="385" customFormat="1" ht="15.75" customHeight="1" x14ac:dyDescent="0.25"/>
    <row r="822" s="385" customFormat="1" ht="15.75" customHeight="1" x14ac:dyDescent="0.25"/>
    <row r="823" s="385" customFormat="1" ht="15.75" customHeight="1" x14ac:dyDescent="0.25"/>
    <row r="824" s="385" customFormat="1" ht="15.75" customHeight="1" x14ac:dyDescent="0.25"/>
    <row r="825" s="385" customFormat="1" ht="15.75" customHeight="1" x14ac:dyDescent="0.25"/>
    <row r="826" s="385" customFormat="1" ht="15.75" customHeight="1" x14ac:dyDescent="0.25"/>
    <row r="827" s="385" customFormat="1" ht="15.75" customHeight="1" x14ac:dyDescent="0.25"/>
    <row r="828" s="385" customFormat="1" ht="15.75" customHeight="1" x14ac:dyDescent="0.25"/>
    <row r="829" s="385" customFormat="1" ht="15.75" customHeight="1" x14ac:dyDescent="0.25"/>
    <row r="830" s="385" customFormat="1" ht="15.75" customHeight="1" x14ac:dyDescent="0.25"/>
    <row r="831" s="385" customFormat="1" ht="15.75" customHeight="1" x14ac:dyDescent="0.25"/>
    <row r="832" s="385" customFormat="1" ht="15.75" customHeight="1" x14ac:dyDescent="0.25"/>
    <row r="833" s="385" customFormat="1" ht="15.75" customHeight="1" x14ac:dyDescent="0.25"/>
    <row r="834" s="385" customFormat="1" ht="15.75" customHeight="1" x14ac:dyDescent="0.25"/>
    <row r="835" s="385" customFormat="1" ht="15.75" customHeight="1" x14ac:dyDescent="0.25"/>
    <row r="836" s="385" customFormat="1" ht="15.75" customHeight="1" x14ac:dyDescent="0.25"/>
    <row r="837" s="385" customFormat="1" ht="15.75" customHeight="1" x14ac:dyDescent="0.25"/>
    <row r="838" s="385" customFormat="1" ht="15.75" customHeight="1" x14ac:dyDescent="0.25"/>
    <row r="839" s="385" customFormat="1" ht="15.75" customHeight="1" x14ac:dyDescent="0.25"/>
    <row r="840" s="385" customFormat="1" ht="15.75" customHeight="1" x14ac:dyDescent="0.25"/>
    <row r="841" s="385" customFormat="1" ht="15.75" customHeight="1" x14ac:dyDescent="0.25"/>
    <row r="842" s="385" customFormat="1" ht="15.75" customHeight="1" x14ac:dyDescent="0.25"/>
    <row r="843" s="385" customFormat="1" ht="15.75" customHeight="1" x14ac:dyDescent="0.25"/>
    <row r="844" s="385" customFormat="1" ht="15.75" customHeight="1" x14ac:dyDescent="0.25"/>
    <row r="845" s="385" customFormat="1" ht="15.75" customHeight="1" x14ac:dyDescent="0.25"/>
    <row r="846" s="385" customFormat="1" ht="15.75" customHeight="1" x14ac:dyDescent="0.25"/>
    <row r="847" s="385" customFormat="1" ht="15.75" customHeight="1" x14ac:dyDescent="0.25"/>
    <row r="848" s="385" customFormat="1" ht="15.75" customHeight="1" x14ac:dyDescent="0.25"/>
    <row r="849" s="385" customFormat="1" ht="15.75" customHeight="1" x14ac:dyDescent="0.25"/>
    <row r="850" s="385" customFormat="1" ht="15.75" customHeight="1" x14ac:dyDescent="0.25"/>
    <row r="851" s="385" customFormat="1" ht="15.75" customHeight="1" x14ac:dyDescent="0.25"/>
    <row r="852" s="385" customFormat="1" ht="15.75" customHeight="1" x14ac:dyDescent="0.25"/>
    <row r="853" s="385" customFormat="1" ht="15.75" customHeight="1" x14ac:dyDescent="0.25"/>
    <row r="854" s="385" customFormat="1" ht="15.75" customHeight="1" x14ac:dyDescent="0.25"/>
    <row r="855" s="385" customFormat="1" ht="15.75" customHeight="1" x14ac:dyDescent="0.25"/>
    <row r="856" s="385" customFormat="1" ht="15.75" customHeight="1" x14ac:dyDescent="0.25"/>
    <row r="857" s="385" customFormat="1" ht="15.75" customHeight="1" x14ac:dyDescent="0.25"/>
    <row r="858" s="385" customFormat="1" ht="15.75" customHeight="1" x14ac:dyDescent="0.25"/>
    <row r="859" s="385" customFormat="1" ht="15.75" customHeight="1" x14ac:dyDescent="0.25"/>
    <row r="860" s="385" customFormat="1" ht="15.75" customHeight="1" x14ac:dyDescent="0.25"/>
    <row r="861" s="385" customFormat="1" ht="15.75" customHeight="1" x14ac:dyDescent="0.25"/>
    <row r="862" s="385" customFormat="1" ht="15.75" customHeight="1" x14ac:dyDescent="0.25"/>
    <row r="863" s="385" customFormat="1" ht="15.75" customHeight="1" x14ac:dyDescent="0.25"/>
    <row r="864" s="385" customFormat="1" ht="15.75" customHeight="1" x14ac:dyDescent="0.25"/>
    <row r="865" s="385" customFormat="1" ht="15.75" customHeight="1" x14ac:dyDescent="0.25"/>
    <row r="866" s="385" customFormat="1" ht="15.75" customHeight="1" x14ac:dyDescent="0.25"/>
    <row r="867" s="385" customFormat="1" ht="15.75" customHeight="1" x14ac:dyDescent="0.25"/>
    <row r="868" s="385" customFormat="1" ht="15.75" customHeight="1" x14ac:dyDescent="0.25"/>
    <row r="869" s="385" customFormat="1" ht="15.75" customHeight="1" x14ac:dyDescent="0.25"/>
    <row r="870" s="385" customFormat="1" ht="15.75" customHeight="1" x14ac:dyDescent="0.25"/>
    <row r="871" s="385" customFormat="1" ht="15.75" customHeight="1" x14ac:dyDescent="0.25"/>
    <row r="872" s="385" customFormat="1" ht="15.75" customHeight="1" x14ac:dyDescent="0.25"/>
    <row r="873" s="385" customFormat="1" ht="15.75" customHeight="1" x14ac:dyDescent="0.25"/>
    <row r="874" s="385" customFormat="1" ht="15.75" customHeight="1" x14ac:dyDescent="0.25"/>
    <row r="875" s="385" customFormat="1" ht="15.75" customHeight="1" x14ac:dyDescent="0.25"/>
    <row r="876" s="385" customFormat="1" ht="15.75" customHeight="1" x14ac:dyDescent="0.25"/>
    <row r="877" s="385" customFormat="1" ht="15.75" customHeight="1" x14ac:dyDescent="0.25"/>
    <row r="878" s="385" customFormat="1" ht="15.75" customHeight="1" x14ac:dyDescent="0.25"/>
    <row r="879" s="385" customFormat="1" ht="15.75" customHeight="1" x14ac:dyDescent="0.25"/>
    <row r="880" s="385" customFormat="1" ht="15.75" customHeight="1" x14ac:dyDescent="0.25"/>
    <row r="881" s="385" customFormat="1" ht="15.75" customHeight="1" x14ac:dyDescent="0.25"/>
    <row r="882" s="385" customFormat="1" ht="15.75" customHeight="1" x14ac:dyDescent="0.25"/>
    <row r="883" s="385" customFormat="1" ht="15.75" customHeight="1" x14ac:dyDescent="0.25"/>
    <row r="884" s="385" customFormat="1" ht="15.75" customHeight="1" x14ac:dyDescent="0.25"/>
    <row r="885" s="385" customFormat="1" ht="15.75" customHeight="1" x14ac:dyDescent="0.25"/>
    <row r="886" s="385" customFormat="1" ht="15.75" customHeight="1" x14ac:dyDescent="0.25"/>
    <row r="887" s="385" customFormat="1" ht="15.75" customHeight="1" x14ac:dyDescent="0.25"/>
    <row r="888" s="385" customFormat="1" ht="15.75" customHeight="1" x14ac:dyDescent="0.25"/>
    <row r="889" s="385" customFormat="1" ht="15.75" customHeight="1" x14ac:dyDescent="0.25"/>
    <row r="890" s="385" customFormat="1" ht="15.75" customHeight="1" x14ac:dyDescent="0.25"/>
    <row r="891" s="385" customFormat="1" ht="15.75" customHeight="1" x14ac:dyDescent="0.25"/>
    <row r="892" s="385" customFormat="1" ht="15.75" customHeight="1" x14ac:dyDescent="0.25"/>
    <row r="893" s="385" customFormat="1" ht="15.75" customHeight="1" x14ac:dyDescent="0.25"/>
    <row r="894" s="385" customFormat="1" ht="15.75" customHeight="1" x14ac:dyDescent="0.25"/>
    <row r="895" s="385" customFormat="1" ht="15.75" customHeight="1" x14ac:dyDescent="0.25"/>
    <row r="896" s="385" customFormat="1" ht="15.75" customHeight="1" x14ac:dyDescent="0.25"/>
    <row r="897" s="385" customFormat="1" ht="15.75" customHeight="1" x14ac:dyDescent="0.25"/>
    <row r="898" s="385" customFormat="1" ht="15.75" customHeight="1" x14ac:dyDescent="0.25"/>
    <row r="899" s="385" customFormat="1" ht="15.75" customHeight="1" x14ac:dyDescent="0.25"/>
    <row r="900" s="385" customFormat="1" ht="15.75" customHeight="1" x14ac:dyDescent="0.25"/>
    <row r="901" s="385" customFormat="1" ht="15.75" customHeight="1" x14ac:dyDescent="0.25"/>
    <row r="902" s="385" customFormat="1" ht="15.75" customHeight="1" x14ac:dyDescent="0.25"/>
    <row r="903" s="385" customFormat="1" ht="15.75" customHeight="1" x14ac:dyDescent="0.25"/>
    <row r="904" s="385" customFormat="1" ht="15.75" customHeight="1" x14ac:dyDescent="0.25"/>
    <row r="905" s="385" customFormat="1" ht="15.75" customHeight="1" x14ac:dyDescent="0.25"/>
    <row r="906" s="385" customFormat="1" ht="15.75" customHeight="1" x14ac:dyDescent="0.25"/>
    <row r="907" s="385" customFormat="1" ht="15.75" customHeight="1" x14ac:dyDescent="0.25"/>
    <row r="908" s="385" customFormat="1" ht="15.75" customHeight="1" x14ac:dyDescent="0.25"/>
    <row r="909" s="385" customFormat="1" ht="15.75" customHeight="1" x14ac:dyDescent="0.25"/>
    <row r="910" s="385" customFormat="1" ht="15.75" customHeight="1" x14ac:dyDescent="0.25"/>
    <row r="911" s="385" customFormat="1" ht="15.75" customHeight="1" x14ac:dyDescent="0.25"/>
    <row r="912" s="385" customFormat="1" ht="15.75" customHeight="1" x14ac:dyDescent="0.25"/>
    <row r="913" s="385" customFormat="1" ht="15.75" customHeight="1" x14ac:dyDescent="0.25"/>
    <row r="914" s="385" customFormat="1" ht="15.75" customHeight="1" x14ac:dyDescent="0.25"/>
    <row r="915" s="385" customFormat="1" ht="15.75" customHeight="1" x14ac:dyDescent="0.25"/>
    <row r="916" s="385" customFormat="1" ht="15.75" customHeight="1" x14ac:dyDescent="0.25"/>
    <row r="917" s="385" customFormat="1" ht="15.75" customHeight="1" x14ac:dyDescent="0.25"/>
    <row r="918" s="385" customFormat="1" ht="15.75" customHeight="1" x14ac:dyDescent="0.25"/>
    <row r="919" s="385" customFormat="1" ht="15.75" customHeight="1" x14ac:dyDescent="0.25"/>
    <row r="920" s="385" customFormat="1" ht="15.75" customHeight="1" x14ac:dyDescent="0.25"/>
    <row r="921" s="385" customFormat="1" ht="15.75" customHeight="1" x14ac:dyDescent="0.25"/>
    <row r="922" s="385" customFormat="1" ht="15.75" customHeight="1" x14ac:dyDescent="0.25"/>
    <row r="923" s="385" customFormat="1" ht="15.75" customHeight="1" x14ac:dyDescent="0.25"/>
    <row r="924" s="385" customFormat="1" ht="15.75" customHeight="1" x14ac:dyDescent="0.25"/>
    <row r="925" s="385" customFormat="1" ht="15.75" customHeight="1" x14ac:dyDescent="0.25"/>
    <row r="926" s="385" customFormat="1" ht="15.75" customHeight="1" x14ac:dyDescent="0.25"/>
    <row r="927" s="385" customFormat="1" ht="15.75" customHeight="1" x14ac:dyDescent="0.25"/>
    <row r="928" s="385" customFormat="1" ht="15.75" customHeight="1" x14ac:dyDescent="0.25"/>
    <row r="929" s="385" customFormat="1" ht="15.75" customHeight="1" x14ac:dyDescent="0.25"/>
    <row r="930" s="385" customFormat="1" ht="15.75" customHeight="1" x14ac:dyDescent="0.25"/>
    <row r="931" s="385" customFormat="1" ht="15.75" customHeight="1" x14ac:dyDescent="0.25"/>
    <row r="932" s="385" customFormat="1" ht="15.75" customHeight="1" x14ac:dyDescent="0.25"/>
    <row r="933" s="385" customFormat="1" ht="15.75" customHeight="1" x14ac:dyDescent="0.25"/>
    <row r="934" s="385" customFormat="1" ht="15.75" customHeight="1" x14ac:dyDescent="0.25"/>
    <row r="935" s="385" customFormat="1" ht="15.75" customHeight="1" x14ac:dyDescent="0.25"/>
    <row r="936" s="385" customFormat="1" ht="15.75" customHeight="1" x14ac:dyDescent="0.25"/>
    <row r="937" s="385" customFormat="1" ht="15.75" customHeight="1" x14ac:dyDescent="0.25"/>
    <row r="938" s="385" customFormat="1" ht="15.75" customHeight="1" x14ac:dyDescent="0.25"/>
    <row r="939" s="385" customFormat="1" ht="15.75" customHeight="1" x14ac:dyDescent="0.25"/>
    <row r="940" s="385" customFormat="1" ht="15.75" customHeight="1" x14ac:dyDescent="0.25"/>
    <row r="941" s="385" customFormat="1" ht="15.75" customHeight="1" x14ac:dyDescent="0.25"/>
    <row r="942" s="385" customFormat="1" ht="15.75" customHeight="1" x14ac:dyDescent="0.25"/>
    <row r="943" s="385" customFormat="1" ht="15.75" customHeight="1" x14ac:dyDescent="0.25"/>
    <row r="944" s="385" customFormat="1" ht="15.75" customHeight="1" x14ac:dyDescent="0.25"/>
    <row r="945" s="385" customFormat="1" ht="15.75" customHeight="1" x14ac:dyDescent="0.25"/>
    <row r="946" s="385" customFormat="1" ht="15.75" customHeight="1" x14ac:dyDescent="0.25"/>
    <row r="947" s="385" customFormat="1" ht="15.75" customHeight="1" x14ac:dyDescent="0.25"/>
    <row r="948" s="385" customFormat="1" ht="15.75" customHeight="1" x14ac:dyDescent="0.25"/>
    <row r="949" s="385" customFormat="1" ht="15.75" customHeight="1" x14ac:dyDescent="0.25"/>
    <row r="950" s="385" customFormat="1" ht="15.75" customHeight="1" x14ac:dyDescent="0.25"/>
    <row r="951" s="385" customFormat="1" ht="15.75" customHeight="1" x14ac:dyDescent="0.25"/>
    <row r="952" s="385" customFormat="1" ht="15.75" customHeight="1" x14ac:dyDescent="0.25"/>
    <row r="953" s="385" customFormat="1" ht="15.75" customHeight="1" x14ac:dyDescent="0.25"/>
    <row r="954" s="385" customFormat="1" ht="15.75" customHeight="1" x14ac:dyDescent="0.25"/>
    <row r="955" s="385" customFormat="1" ht="15.75" customHeight="1" x14ac:dyDescent="0.25"/>
    <row r="956" s="385" customFormat="1" ht="15.75" customHeight="1" x14ac:dyDescent="0.25"/>
    <row r="957" s="385" customFormat="1" ht="15.75" customHeight="1" x14ac:dyDescent="0.25"/>
    <row r="958" s="385" customFormat="1" ht="15.75" customHeight="1" x14ac:dyDescent="0.25"/>
    <row r="959" s="385" customFormat="1" ht="15.75" customHeight="1" x14ac:dyDescent="0.25"/>
    <row r="960" s="385" customFormat="1" ht="15.75" customHeight="1" x14ac:dyDescent="0.25"/>
    <row r="961" s="385" customFormat="1" ht="15.75" customHeight="1" x14ac:dyDescent="0.25"/>
    <row r="962" s="385" customFormat="1" ht="15.75" customHeight="1" x14ac:dyDescent="0.25"/>
    <row r="963" s="385" customFormat="1" ht="15.75" customHeight="1" x14ac:dyDescent="0.25"/>
    <row r="964" s="385" customFormat="1" ht="15.75" customHeight="1" x14ac:dyDescent="0.25"/>
    <row r="965" s="385" customFormat="1" ht="15.75" customHeight="1" x14ac:dyDescent="0.25"/>
    <row r="966" s="385" customFormat="1" ht="15.75" customHeight="1" x14ac:dyDescent="0.25"/>
    <row r="967" s="385" customFormat="1" ht="15.75" customHeight="1" x14ac:dyDescent="0.25"/>
    <row r="968" s="385" customFormat="1" ht="15.75" customHeight="1" x14ac:dyDescent="0.25"/>
    <row r="969" s="385" customFormat="1" ht="15.75" customHeight="1" x14ac:dyDescent="0.25"/>
    <row r="970" s="385" customFormat="1" ht="15.75" customHeight="1" x14ac:dyDescent="0.25"/>
    <row r="971" s="385" customFormat="1" ht="15.75" customHeight="1" x14ac:dyDescent="0.25"/>
    <row r="972" s="385" customFormat="1" ht="15.75" customHeight="1" x14ac:dyDescent="0.25"/>
    <row r="973" s="385" customFormat="1" ht="15.75" customHeight="1" x14ac:dyDescent="0.25"/>
    <row r="974" s="385" customFormat="1" ht="15.75" customHeight="1" x14ac:dyDescent="0.25"/>
    <row r="975" s="385" customFormat="1" ht="15.75" customHeight="1" x14ac:dyDescent="0.25"/>
    <row r="976" s="385" customFormat="1" ht="15.75" customHeight="1" x14ac:dyDescent="0.25"/>
    <row r="977" s="385" customFormat="1" ht="15.75" customHeight="1" x14ac:dyDescent="0.25"/>
    <row r="978" s="385" customFormat="1" ht="15.75" customHeight="1" x14ac:dyDescent="0.25"/>
    <row r="979" s="385" customFormat="1" ht="15.75" customHeight="1" x14ac:dyDescent="0.25"/>
    <row r="980" s="385" customFormat="1" ht="15.75" customHeight="1" x14ac:dyDescent="0.25"/>
    <row r="981" s="385" customFormat="1" ht="15.75" customHeight="1" x14ac:dyDescent="0.25"/>
    <row r="982" s="385" customFormat="1" ht="15.75" customHeight="1" x14ac:dyDescent="0.25"/>
    <row r="983" s="385" customFormat="1" ht="15.75" customHeight="1" x14ac:dyDescent="0.25"/>
    <row r="984" s="385" customFormat="1" ht="15.75" customHeight="1" x14ac:dyDescent="0.25"/>
    <row r="985" s="385" customFormat="1" ht="15.75" customHeight="1" x14ac:dyDescent="0.25"/>
    <row r="986" s="385" customFormat="1" ht="15.75" customHeight="1" x14ac:dyDescent="0.25"/>
    <row r="987" s="385" customFormat="1" ht="15.75" customHeight="1" x14ac:dyDescent="0.25"/>
  </sheetData>
  <sheetProtection algorithmName="SHA-512" hashValue="Or4rcp8LZsQ2Faog5s1iMc0kX9rb5O5LFVSwDSREtE5T5BRJpeZw+7qxdAjubObDYsScJY509LPjRflw6w88fQ==" saltValue="Xf4BoDkDKyRcH0NDsantig==" spinCount="100000" sheet="1"/>
  <protectedRanges>
    <protectedRange sqref="E13 E16 E18 E20 E22 E24 E26 E28 E30 E32 E35:E46 E48:E52 E57" name="Range1"/>
  </protectedRanges>
  <mergeCells count="36">
    <mergeCell ref="B2:I7"/>
    <mergeCell ref="B8:I8"/>
    <mergeCell ref="B9:I9"/>
    <mergeCell ref="E13:H13"/>
    <mergeCell ref="E16:H16"/>
    <mergeCell ref="B11:I11"/>
    <mergeCell ref="B57:D57"/>
    <mergeCell ref="E57:H57"/>
    <mergeCell ref="F40:H40"/>
    <mergeCell ref="F41:H41"/>
    <mergeCell ref="F42:H42"/>
    <mergeCell ref="F49:H49"/>
    <mergeCell ref="F50:H50"/>
    <mergeCell ref="F51:H51"/>
    <mergeCell ref="F52:H52"/>
    <mergeCell ref="F43:H43"/>
    <mergeCell ref="F44:H44"/>
    <mergeCell ref="E45:E46"/>
    <mergeCell ref="F45:H45"/>
    <mergeCell ref="F46:H46"/>
    <mergeCell ref="L30:Q48"/>
    <mergeCell ref="E32:H32"/>
    <mergeCell ref="F48:H48"/>
    <mergeCell ref="E51:E52"/>
    <mergeCell ref="E22:H22"/>
    <mergeCell ref="E24:H24"/>
    <mergeCell ref="E26:H26"/>
    <mergeCell ref="E28:H28"/>
    <mergeCell ref="E30:H30"/>
    <mergeCell ref="F38:H38"/>
    <mergeCell ref="F39:H39"/>
    <mergeCell ref="E18:H18"/>
    <mergeCell ref="E20:H20"/>
    <mergeCell ref="F35:H35"/>
    <mergeCell ref="F36:H36"/>
    <mergeCell ref="F37:H37"/>
  </mergeCells>
  <hyperlinks>
    <hyperlink ref="C63" r:id="rId1" xr:uid="{00000000-0004-0000-0000-000000000000}"/>
    <hyperlink ref="C67" r:id="rId2" xr:uid="{00000000-0004-0000-0000-000001000000}"/>
    <hyperlink ref="C71" r:id="rId3" xr:uid="{00000000-0004-0000-0000-000002000000}"/>
  </hyperlinks>
  <pageMargins left="0.7" right="0.7" top="0.75" bottom="0.75" header="0" footer="0"/>
  <pageSetup paperSize="9" scale="41" orientation="portrait" r:id="rId4"/>
  <colBreaks count="1" manualBreakCount="1">
    <brk id="10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5867"/>
    <pageSetUpPr fitToPage="1"/>
  </sheetPr>
  <dimension ref="A1:Z1000"/>
  <sheetViews>
    <sheetView topLeftCell="A104" zoomScale="60" zoomScaleNormal="60" workbookViewId="0">
      <selection activeCell="C121" sqref="C121"/>
    </sheetView>
  </sheetViews>
  <sheetFormatPr defaultColWidth="14.42578125" defaultRowHeight="15" customHeight="1" x14ac:dyDescent="0.25"/>
  <cols>
    <col min="1" max="1" width="6.42578125" customWidth="1"/>
    <col min="2" max="2" width="22.85546875" customWidth="1"/>
    <col min="3" max="3" width="45.7109375" customWidth="1"/>
    <col min="4" max="8" width="19.7109375" customWidth="1"/>
    <col min="9" max="9" width="24.5703125" customWidth="1"/>
    <col min="10" max="16" width="10.140625" hidden="1" customWidth="1"/>
    <col min="17" max="26" width="18" customWidth="1"/>
  </cols>
  <sheetData>
    <row r="1" spans="1:26" ht="15.75" x14ac:dyDescent="0.25">
      <c r="A1" s="1"/>
      <c r="B1" s="1"/>
      <c r="C1" s="2"/>
      <c r="D1" s="3"/>
      <c r="E1" s="3"/>
      <c r="F1" s="3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5">
      <c r="A2" s="473" t="s">
        <v>47</v>
      </c>
      <c r="B2" s="474"/>
      <c r="C2" s="474"/>
      <c r="D2" s="474"/>
      <c r="E2" s="474"/>
      <c r="F2" s="474"/>
      <c r="G2" s="474"/>
      <c r="H2" s="474"/>
      <c r="I2" s="47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customHeight="1" x14ac:dyDescent="0.35">
      <c r="A3" s="473" t="s">
        <v>48</v>
      </c>
      <c r="B3" s="474"/>
      <c r="C3" s="474"/>
      <c r="D3" s="474"/>
      <c r="E3" s="474"/>
      <c r="F3" s="474"/>
      <c r="G3" s="474"/>
      <c r="H3" s="474"/>
      <c r="I3" s="47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7" customHeight="1" x14ac:dyDescent="0.3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3.5" customHeight="1" x14ac:dyDescent="0.35">
      <c r="A5" s="475" t="s">
        <v>296</v>
      </c>
      <c r="B5" s="459"/>
      <c r="C5" s="459"/>
      <c r="D5" s="459"/>
      <c r="E5" s="459"/>
      <c r="F5" s="459"/>
      <c r="G5" s="459"/>
      <c r="H5" s="460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35">
      <c r="A6" s="9"/>
      <c r="B6" s="10"/>
      <c r="C6" s="10"/>
      <c r="D6" s="10"/>
      <c r="E6" s="10"/>
      <c r="F6" s="10"/>
      <c r="G6" s="10"/>
      <c r="H6" s="10"/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"/>
      <c r="B7" s="1"/>
      <c r="C7" s="2"/>
      <c r="D7" s="3"/>
      <c r="E7" s="3"/>
      <c r="F7" s="3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.5" customHeight="1" x14ac:dyDescent="0.25">
      <c r="A8" s="458" t="s">
        <v>49</v>
      </c>
      <c r="B8" s="459"/>
      <c r="C8" s="459"/>
      <c r="D8" s="459"/>
      <c r="E8" s="459"/>
      <c r="F8" s="459"/>
      <c r="G8" s="459"/>
      <c r="H8" s="459"/>
      <c r="I8" s="4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 x14ac:dyDescent="0.25">
      <c r="A9" s="12" t="s">
        <v>50</v>
      </c>
      <c r="B9" s="13" t="s">
        <v>51</v>
      </c>
      <c r="C9" s="14" t="s">
        <v>52</v>
      </c>
      <c r="D9" s="15">
        <v>2019</v>
      </c>
      <c r="E9" s="16">
        <v>2020</v>
      </c>
      <c r="F9" s="12">
        <v>2021</v>
      </c>
      <c r="G9" s="16">
        <v>2022</v>
      </c>
      <c r="H9" s="15">
        <v>2023</v>
      </c>
      <c r="I9" s="15" t="s">
        <v>53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7" customHeight="1" x14ac:dyDescent="0.25">
      <c r="A10" s="476">
        <v>1</v>
      </c>
      <c r="B10" s="477" t="s">
        <v>54</v>
      </c>
      <c r="C10" s="17" t="s">
        <v>55</v>
      </c>
      <c r="D10" s="18">
        <f t="shared" ref="D10:H10" si="0">SUM(D11:D14)</f>
        <v>0</v>
      </c>
      <c r="E10" s="19">
        <f t="shared" si="0"/>
        <v>0</v>
      </c>
      <c r="F10" s="18">
        <f t="shared" si="0"/>
        <v>0</v>
      </c>
      <c r="G10" s="19">
        <f t="shared" si="0"/>
        <v>0</v>
      </c>
      <c r="H10" s="18">
        <f t="shared" si="0"/>
        <v>0</v>
      </c>
      <c r="I10" s="18">
        <f t="shared" ref="I10:I19" si="1">SUM(D10:H10)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 x14ac:dyDescent="0.25">
      <c r="A11" s="453"/>
      <c r="B11" s="468"/>
      <c r="C11" s="20" t="s">
        <v>56</v>
      </c>
      <c r="D11" s="21"/>
      <c r="E11" s="21"/>
      <c r="F11" s="21"/>
      <c r="G11" s="21"/>
      <c r="H11" s="21"/>
      <c r="I11" s="22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75" customHeight="1" x14ac:dyDescent="0.25">
      <c r="A12" s="453"/>
      <c r="B12" s="468"/>
      <c r="C12" s="413" t="s">
        <v>57</v>
      </c>
      <c r="D12" s="21"/>
      <c r="E12" s="21"/>
      <c r="F12" s="21"/>
      <c r="G12" s="21"/>
      <c r="H12" s="21"/>
      <c r="I12" s="22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 customHeight="1" x14ac:dyDescent="0.25">
      <c r="A13" s="453"/>
      <c r="B13" s="468"/>
      <c r="C13" s="20" t="s">
        <v>58</v>
      </c>
      <c r="D13" s="21"/>
      <c r="E13" s="21"/>
      <c r="F13" s="21"/>
      <c r="G13" s="21"/>
      <c r="H13" s="21"/>
      <c r="I13" s="22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 customHeight="1" x14ac:dyDescent="0.25">
      <c r="A14" s="453"/>
      <c r="B14" s="468"/>
      <c r="C14" s="20" t="s">
        <v>59</v>
      </c>
      <c r="D14" s="23"/>
      <c r="E14" s="23"/>
      <c r="F14" s="23"/>
      <c r="G14" s="23"/>
      <c r="H14" s="23"/>
      <c r="I14" s="24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4" customHeight="1" x14ac:dyDescent="0.25">
      <c r="A15" s="453"/>
      <c r="B15" s="468"/>
      <c r="C15" s="17" t="s">
        <v>60</v>
      </c>
      <c r="D15" s="25">
        <f t="shared" ref="D15:H15" si="2">SUM(D16:D19)/3</f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1"/>
        <v>0</v>
      </c>
      <c r="J15" s="3" t="s">
        <v>61</v>
      </c>
      <c r="K15" s="26">
        <f t="shared" ref="K15:P15" si="3">SUM(D16:D19)</f>
        <v>0</v>
      </c>
      <c r="L15" s="26">
        <f t="shared" si="3"/>
        <v>0</v>
      </c>
      <c r="M15" s="26">
        <f t="shared" si="3"/>
        <v>0</v>
      </c>
      <c r="N15" s="26">
        <f t="shared" si="3"/>
        <v>0</v>
      </c>
      <c r="O15" s="26">
        <f t="shared" si="3"/>
        <v>0</v>
      </c>
      <c r="P15" s="26">
        <f t="shared" si="3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.75" customHeight="1" x14ac:dyDescent="0.25">
      <c r="A16" s="453"/>
      <c r="B16" s="468"/>
      <c r="C16" s="20" t="s">
        <v>56</v>
      </c>
      <c r="D16" s="21"/>
      <c r="E16" s="21"/>
      <c r="F16" s="21"/>
      <c r="G16" s="21"/>
      <c r="H16" s="21"/>
      <c r="I16" s="22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 x14ac:dyDescent="0.25">
      <c r="A17" s="453"/>
      <c r="B17" s="468"/>
      <c r="C17" s="20" t="s">
        <v>57</v>
      </c>
      <c r="D17" s="21"/>
      <c r="E17" s="21"/>
      <c r="F17" s="21"/>
      <c r="G17" s="21"/>
      <c r="H17" s="21"/>
      <c r="I17" s="22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 x14ac:dyDescent="0.25">
      <c r="A18" s="453"/>
      <c r="B18" s="468"/>
      <c r="C18" s="20" t="s">
        <v>58</v>
      </c>
      <c r="D18" s="21"/>
      <c r="E18" s="21"/>
      <c r="F18" s="21"/>
      <c r="G18" s="21"/>
      <c r="H18" s="21"/>
      <c r="I18" s="22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25">
      <c r="A19" s="453"/>
      <c r="B19" s="468"/>
      <c r="C19" s="20" t="s">
        <v>59</v>
      </c>
      <c r="D19" s="21"/>
      <c r="E19" s="21"/>
      <c r="F19" s="21"/>
      <c r="G19" s="21"/>
      <c r="H19" s="21"/>
      <c r="I19" s="22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7" customHeight="1" x14ac:dyDescent="0.25">
      <c r="A20" s="453"/>
      <c r="B20" s="468"/>
      <c r="C20" s="27" t="s">
        <v>62</v>
      </c>
      <c r="D20" s="22">
        <f t="shared" ref="D20:I20" si="4">SUM(D21:D22)</f>
        <v>0</v>
      </c>
      <c r="E20" s="22">
        <f t="shared" si="4"/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2.75" customHeight="1" x14ac:dyDescent="0.25">
      <c r="A21" s="453"/>
      <c r="B21" s="468"/>
      <c r="C21" s="28" t="s">
        <v>63</v>
      </c>
      <c r="D21" s="21"/>
      <c r="E21" s="21"/>
      <c r="F21" s="21"/>
      <c r="G21" s="21"/>
      <c r="H21" s="21"/>
      <c r="I21" s="22">
        <f t="shared" ref="I21:I29" si="5">SUM(D21:H21)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 customHeight="1" x14ac:dyDescent="0.25">
      <c r="A22" s="453"/>
      <c r="B22" s="468"/>
      <c r="C22" s="29" t="s">
        <v>64</v>
      </c>
      <c r="D22" s="21"/>
      <c r="E22" s="21"/>
      <c r="F22" s="21"/>
      <c r="G22" s="21"/>
      <c r="H22" s="21"/>
      <c r="I22" s="22">
        <f t="shared" si="5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 x14ac:dyDescent="0.25">
      <c r="A23" s="453"/>
      <c r="B23" s="468"/>
      <c r="C23" s="27" t="s">
        <v>65</v>
      </c>
      <c r="D23" s="22">
        <f t="shared" ref="D23:H23" si="6">D25+D26/3</f>
        <v>0</v>
      </c>
      <c r="E23" s="22">
        <f t="shared" si="6"/>
        <v>0</v>
      </c>
      <c r="F23" s="22">
        <f t="shared" si="6"/>
        <v>0</v>
      </c>
      <c r="G23" s="22">
        <f t="shared" si="6"/>
        <v>0</v>
      </c>
      <c r="H23" s="22">
        <f t="shared" si="6"/>
        <v>0</v>
      </c>
      <c r="I23" s="22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 customHeight="1" x14ac:dyDescent="0.25">
      <c r="A24" s="453"/>
      <c r="B24" s="468"/>
      <c r="C24" s="27" t="s">
        <v>299</v>
      </c>
      <c r="D24" s="22">
        <f t="shared" ref="D24:H24" si="7">D27+D28/3</f>
        <v>0</v>
      </c>
      <c r="E24" s="22">
        <f t="shared" si="7"/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 customHeight="1" x14ac:dyDescent="0.25">
      <c r="A25" s="453"/>
      <c r="B25" s="468"/>
      <c r="C25" s="30" t="s">
        <v>66</v>
      </c>
      <c r="D25" s="21"/>
      <c r="E25" s="21"/>
      <c r="F25" s="21"/>
      <c r="G25" s="21"/>
      <c r="H25" s="21"/>
      <c r="I25" s="22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.75" customHeight="1" x14ac:dyDescent="0.25">
      <c r="A26" s="453"/>
      <c r="B26" s="468"/>
      <c r="C26" s="30" t="s">
        <v>67</v>
      </c>
      <c r="D26" s="21"/>
      <c r="E26" s="21"/>
      <c r="F26" s="21"/>
      <c r="G26" s="21"/>
      <c r="H26" s="21"/>
      <c r="I26" s="22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.75" customHeight="1" x14ac:dyDescent="0.25">
      <c r="A27" s="453"/>
      <c r="B27" s="468"/>
      <c r="C27" s="30" t="s">
        <v>297</v>
      </c>
      <c r="D27" s="21"/>
      <c r="E27" s="21"/>
      <c r="F27" s="21"/>
      <c r="G27" s="21"/>
      <c r="H27" s="21"/>
      <c r="I27" s="22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.75" customHeight="1" x14ac:dyDescent="0.25">
      <c r="A28" s="453"/>
      <c r="B28" s="468"/>
      <c r="C28" s="30" t="s">
        <v>298</v>
      </c>
      <c r="D28" s="21"/>
      <c r="E28" s="21"/>
      <c r="F28" s="21"/>
      <c r="G28" s="21"/>
      <c r="H28" s="21"/>
      <c r="I28" s="22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.75" customHeight="1" x14ac:dyDescent="0.25">
      <c r="A29" s="454"/>
      <c r="B29" s="478"/>
      <c r="C29" s="30" t="s">
        <v>68</v>
      </c>
      <c r="D29" s="21"/>
      <c r="E29" s="21"/>
      <c r="F29" s="21"/>
      <c r="G29" s="21"/>
      <c r="H29" s="21"/>
      <c r="I29" s="3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25">
      <c r="A30" s="476">
        <v>2</v>
      </c>
      <c r="B30" s="477" t="s">
        <v>69</v>
      </c>
      <c r="C30" s="32" t="s">
        <v>70</v>
      </c>
      <c r="D30" s="18">
        <f t="shared" ref="D30:I30" si="8">SUM(D31:D35)</f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453"/>
      <c r="B31" s="468"/>
      <c r="C31" s="33" t="s">
        <v>71</v>
      </c>
      <c r="D31" s="22">
        <f t="shared" ref="D31:I31" si="9">SUM(D48)+D51</f>
        <v>0</v>
      </c>
      <c r="E31" s="22">
        <f t="shared" si="9"/>
        <v>0</v>
      </c>
      <c r="F31" s="22">
        <f t="shared" si="9"/>
        <v>0</v>
      </c>
      <c r="G31" s="22">
        <f t="shared" si="9"/>
        <v>0</v>
      </c>
      <c r="H31" s="22">
        <f t="shared" si="9"/>
        <v>0</v>
      </c>
      <c r="I31" s="22">
        <f t="shared" si="9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.75" customHeight="1" x14ac:dyDescent="0.25">
      <c r="A32" s="453"/>
      <c r="B32" s="468"/>
      <c r="C32" s="33" t="s">
        <v>72</v>
      </c>
      <c r="D32" s="22">
        <f t="shared" ref="D32:H32" si="10">D36+D39+D48+D51</f>
        <v>0</v>
      </c>
      <c r="E32" s="22">
        <f t="shared" si="10"/>
        <v>0</v>
      </c>
      <c r="F32" s="22">
        <f t="shared" si="10"/>
        <v>0</v>
      </c>
      <c r="G32" s="22">
        <f t="shared" si="10"/>
        <v>0</v>
      </c>
      <c r="H32" s="22">
        <f t="shared" si="10"/>
        <v>0</v>
      </c>
      <c r="I32" s="22">
        <f>I36+I39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.75" customHeight="1" x14ac:dyDescent="0.25">
      <c r="A33" s="453"/>
      <c r="B33" s="468"/>
      <c r="C33" s="33" t="s">
        <v>73</v>
      </c>
      <c r="D33" s="22">
        <f t="shared" ref="D33:I33" si="11">D39+D45+D51</f>
        <v>0</v>
      </c>
      <c r="E33" s="22">
        <f t="shared" si="11"/>
        <v>0</v>
      </c>
      <c r="F33" s="22">
        <f t="shared" si="11"/>
        <v>0</v>
      </c>
      <c r="G33" s="22">
        <f t="shared" si="11"/>
        <v>0</v>
      </c>
      <c r="H33" s="22">
        <f t="shared" si="11"/>
        <v>0</v>
      </c>
      <c r="I33" s="22">
        <f t="shared" si="1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.75" customHeight="1" x14ac:dyDescent="0.25">
      <c r="A34" s="453"/>
      <c r="B34" s="468"/>
      <c r="C34" s="33" t="s">
        <v>74</v>
      </c>
      <c r="D34" s="22">
        <f t="shared" ref="D34:I34" si="12">D36+D42</f>
        <v>0</v>
      </c>
      <c r="E34" s="22">
        <f t="shared" si="12"/>
        <v>0</v>
      </c>
      <c r="F34" s="22">
        <f t="shared" si="12"/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 x14ac:dyDescent="0.25">
      <c r="A35" s="453"/>
      <c r="B35" s="468"/>
      <c r="C35" s="33" t="s">
        <v>75</v>
      </c>
      <c r="D35" s="22">
        <f t="shared" ref="D35:I35" si="13">D39+D45</f>
        <v>0</v>
      </c>
      <c r="E35" s="22">
        <f t="shared" si="13"/>
        <v>0</v>
      </c>
      <c r="F35" s="22">
        <f t="shared" si="13"/>
        <v>0</v>
      </c>
      <c r="G35" s="22">
        <f t="shared" si="13"/>
        <v>0</v>
      </c>
      <c r="H35" s="22">
        <f t="shared" si="13"/>
        <v>0</v>
      </c>
      <c r="I35" s="22">
        <f t="shared" si="13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.75" customHeight="1" x14ac:dyDescent="0.25">
      <c r="A36" s="453"/>
      <c r="B36" s="468"/>
      <c r="C36" s="33" t="s">
        <v>76</v>
      </c>
      <c r="D36" s="22">
        <f t="shared" ref="D36:I36" si="14">(D37+D38/2)</f>
        <v>0</v>
      </c>
      <c r="E36" s="22">
        <f t="shared" si="14"/>
        <v>0</v>
      </c>
      <c r="F36" s="22">
        <f t="shared" si="14"/>
        <v>0</v>
      </c>
      <c r="G36" s="22">
        <f t="shared" si="14"/>
        <v>0</v>
      </c>
      <c r="H36" s="22">
        <f t="shared" si="14"/>
        <v>0</v>
      </c>
      <c r="I36" s="22">
        <f t="shared" si="14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 x14ac:dyDescent="0.25">
      <c r="A37" s="453"/>
      <c r="B37" s="468"/>
      <c r="C37" s="34" t="s">
        <v>77</v>
      </c>
      <c r="D37" s="21"/>
      <c r="E37" s="21"/>
      <c r="F37" s="21"/>
      <c r="G37" s="21"/>
      <c r="H37" s="21"/>
      <c r="I37" s="22">
        <f t="shared" ref="I37:I57" si="15">SUM(D37:H37)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.75" customHeight="1" x14ac:dyDescent="0.25">
      <c r="A38" s="453"/>
      <c r="B38" s="468"/>
      <c r="C38" s="34" t="s">
        <v>78</v>
      </c>
      <c r="D38" s="21"/>
      <c r="E38" s="21"/>
      <c r="F38" s="21"/>
      <c r="G38" s="21"/>
      <c r="H38" s="21"/>
      <c r="I38" s="22">
        <f t="shared" si="15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.75" customHeight="1" x14ac:dyDescent="0.25">
      <c r="A39" s="453"/>
      <c r="B39" s="468"/>
      <c r="C39" s="33" t="s">
        <v>79</v>
      </c>
      <c r="D39" s="22">
        <f t="shared" ref="D39:H39" si="16">(D40+D41/2)</f>
        <v>0</v>
      </c>
      <c r="E39" s="22">
        <f t="shared" si="16"/>
        <v>0</v>
      </c>
      <c r="F39" s="22">
        <f t="shared" si="16"/>
        <v>0</v>
      </c>
      <c r="G39" s="22">
        <f t="shared" si="16"/>
        <v>0</v>
      </c>
      <c r="H39" s="22">
        <f t="shared" si="16"/>
        <v>0</v>
      </c>
      <c r="I39" s="22">
        <f t="shared" si="1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.75" customHeight="1" x14ac:dyDescent="0.25">
      <c r="A40" s="453"/>
      <c r="B40" s="468"/>
      <c r="C40" s="34" t="s">
        <v>77</v>
      </c>
      <c r="D40" s="21"/>
      <c r="E40" s="21"/>
      <c r="F40" s="21"/>
      <c r="G40" s="21"/>
      <c r="H40" s="21"/>
      <c r="I40" s="22">
        <f t="shared" si="1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25">
      <c r="A41" s="453"/>
      <c r="B41" s="468"/>
      <c r="C41" s="34" t="s">
        <v>78</v>
      </c>
      <c r="D41" s="21"/>
      <c r="E41" s="21"/>
      <c r="F41" s="21"/>
      <c r="G41" s="21"/>
      <c r="H41" s="21"/>
      <c r="I41" s="22">
        <f t="shared" si="1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x14ac:dyDescent="0.25">
      <c r="A42" s="453"/>
      <c r="B42" s="468"/>
      <c r="C42" s="33" t="s">
        <v>80</v>
      </c>
      <c r="D42" s="22">
        <f t="shared" ref="D42:H42" si="17">(D43+D44/2)</f>
        <v>0</v>
      </c>
      <c r="E42" s="22">
        <f t="shared" si="17"/>
        <v>0</v>
      </c>
      <c r="F42" s="22">
        <f t="shared" si="17"/>
        <v>0</v>
      </c>
      <c r="G42" s="22">
        <f t="shared" si="17"/>
        <v>0</v>
      </c>
      <c r="H42" s="22">
        <f t="shared" si="17"/>
        <v>0</v>
      </c>
      <c r="I42" s="22">
        <f t="shared" si="1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 x14ac:dyDescent="0.25">
      <c r="A43" s="453"/>
      <c r="B43" s="468"/>
      <c r="C43" s="34" t="s">
        <v>77</v>
      </c>
      <c r="D43" s="21"/>
      <c r="E43" s="21"/>
      <c r="F43" s="21"/>
      <c r="G43" s="21"/>
      <c r="H43" s="21"/>
      <c r="I43" s="22">
        <f t="shared" si="1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.75" customHeight="1" x14ac:dyDescent="0.25">
      <c r="A44" s="453"/>
      <c r="B44" s="468"/>
      <c r="C44" s="34" t="s">
        <v>78</v>
      </c>
      <c r="D44" s="21"/>
      <c r="E44" s="21"/>
      <c r="F44" s="21"/>
      <c r="G44" s="21"/>
      <c r="H44" s="21"/>
      <c r="I44" s="22">
        <f t="shared" si="1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25">
      <c r="A45" s="453"/>
      <c r="B45" s="468"/>
      <c r="C45" s="33" t="s">
        <v>81</v>
      </c>
      <c r="D45" s="22">
        <f t="shared" ref="D45:H45" si="18">(D46+D47/2)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.75" customHeight="1" x14ac:dyDescent="0.25">
      <c r="A46" s="453"/>
      <c r="B46" s="468"/>
      <c r="C46" s="34" t="s">
        <v>77</v>
      </c>
      <c r="D46" s="21"/>
      <c r="E46" s="21"/>
      <c r="F46" s="21"/>
      <c r="G46" s="21"/>
      <c r="H46" s="21"/>
      <c r="I46" s="22">
        <f t="shared" si="1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.75" customHeight="1" x14ac:dyDescent="0.25">
      <c r="A47" s="453"/>
      <c r="B47" s="468"/>
      <c r="C47" s="34" t="s">
        <v>78</v>
      </c>
      <c r="D47" s="21"/>
      <c r="E47" s="21"/>
      <c r="F47" s="21"/>
      <c r="G47" s="21"/>
      <c r="H47" s="21"/>
      <c r="I47" s="22">
        <f t="shared" si="1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75" customHeight="1" x14ac:dyDescent="0.25">
      <c r="A48" s="453"/>
      <c r="B48" s="468"/>
      <c r="C48" s="33" t="s">
        <v>82</v>
      </c>
      <c r="D48" s="22">
        <f t="shared" ref="D48:H48" si="19">(D49+D50/2)</f>
        <v>0</v>
      </c>
      <c r="E48" s="22">
        <f t="shared" si="19"/>
        <v>0</v>
      </c>
      <c r="F48" s="22">
        <f t="shared" si="19"/>
        <v>0</v>
      </c>
      <c r="G48" s="22">
        <f t="shared" si="19"/>
        <v>0</v>
      </c>
      <c r="H48" s="22">
        <f t="shared" si="19"/>
        <v>0</v>
      </c>
      <c r="I48" s="22">
        <f t="shared" si="15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customHeight="1" x14ac:dyDescent="0.25">
      <c r="A49" s="453"/>
      <c r="B49" s="468"/>
      <c r="C49" s="34" t="s">
        <v>77</v>
      </c>
      <c r="D49" s="21"/>
      <c r="E49" s="21"/>
      <c r="F49" s="21"/>
      <c r="G49" s="21"/>
      <c r="H49" s="21"/>
      <c r="I49" s="22">
        <f t="shared" si="15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 x14ac:dyDescent="0.25">
      <c r="A50" s="453"/>
      <c r="B50" s="468"/>
      <c r="C50" s="34" t="s">
        <v>78</v>
      </c>
      <c r="D50" s="21"/>
      <c r="E50" s="21"/>
      <c r="F50" s="21"/>
      <c r="G50" s="21"/>
      <c r="H50" s="21"/>
      <c r="I50" s="22">
        <f t="shared" si="15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.75" customHeight="1" x14ac:dyDescent="0.25">
      <c r="A51" s="453"/>
      <c r="B51" s="468"/>
      <c r="C51" s="33" t="s">
        <v>83</v>
      </c>
      <c r="D51" s="22">
        <f t="shared" ref="D51:H51" si="20">(D52+D53/2)</f>
        <v>0</v>
      </c>
      <c r="E51" s="22">
        <f t="shared" si="20"/>
        <v>0</v>
      </c>
      <c r="F51" s="22">
        <f t="shared" si="20"/>
        <v>0</v>
      </c>
      <c r="G51" s="22">
        <f t="shared" si="20"/>
        <v>0</v>
      </c>
      <c r="H51" s="22">
        <f t="shared" si="20"/>
        <v>0</v>
      </c>
      <c r="I51" s="22">
        <f t="shared" si="15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.75" customHeight="1" x14ac:dyDescent="0.25">
      <c r="A52" s="453"/>
      <c r="B52" s="468"/>
      <c r="C52" s="34" t="s">
        <v>77</v>
      </c>
      <c r="D52" s="21"/>
      <c r="E52" s="21"/>
      <c r="F52" s="21"/>
      <c r="G52" s="21"/>
      <c r="H52" s="21"/>
      <c r="I52" s="25">
        <f t="shared" si="15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453"/>
      <c r="B53" s="468"/>
      <c r="C53" s="34" t="s">
        <v>78</v>
      </c>
      <c r="D53" s="21"/>
      <c r="E53" s="21"/>
      <c r="F53" s="21"/>
      <c r="G53" s="21"/>
      <c r="H53" s="21"/>
      <c r="I53" s="25">
        <f t="shared" si="15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.75" customHeight="1" x14ac:dyDescent="0.25">
      <c r="A54" s="453"/>
      <c r="B54" s="468"/>
      <c r="C54" s="34" t="s">
        <v>84</v>
      </c>
      <c r="D54" s="21"/>
      <c r="E54" s="21"/>
      <c r="F54" s="21"/>
      <c r="G54" s="21"/>
      <c r="H54" s="21"/>
      <c r="I54" s="25">
        <f t="shared" si="15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.75" customHeight="1" x14ac:dyDescent="0.25">
      <c r="A55" s="454"/>
      <c r="B55" s="464"/>
      <c r="C55" s="35" t="s">
        <v>85</v>
      </c>
      <c r="D55" s="23"/>
      <c r="E55" s="23"/>
      <c r="F55" s="23"/>
      <c r="G55" s="23"/>
      <c r="H55" s="23"/>
      <c r="I55" s="36">
        <f t="shared" si="15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4.5" customHeight="1" x14ac:dyDescent="0.25">
      <c r="A56" s="479">
        <v>3</v>
      </c>
      <c r="B56" s="472" t="s">
        <v>86</v>
      </c>
      <c r="C56" s="37" t="s">
        <v>87</v>
      </c>
      <c r="D56" s="38"/>
      <c r="E56" s="38"/>
      <c r="F56" s="38"/>
      <c r="G56" s="38"/>
      <c r="H56" s="38"/>
      <c r="I56" s="18">
        <f t="shared" si="15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4.5" customHeight="1" x14ac:dyDescent="0.25">
      <c r="A57" s="480"/>
      <c r="B57" s="462"/>
      <c r="C57" s="35" t="s">
        <v>88</v>
      </c>
      <c r="D57" s="23"/>
      <c r="E57" s="23"/>
      <c r="F57" s="23"/>
      <c r="G57" s="23"/>
      <c r="H57" s="23"/>
      <c r="I57" s="24">
        <f t="shared" si="15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9"/>
      <c r="B58" s="40"/>
      <c r="C58" s="41"/>
      <c r="D58" s="26"/>
      <c r="E58" s="26"/>
      <c r="F58" s="26"/>
      <c r="G58" s="26"/>
      <c r="H58" s="26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9"/>
      <c r="B59" s="40"/>
      <c r="C59" s="41"/>
      <c r="D59" s="26"/>
      <c r="E59" s="26"/>
      <c r="F59" s="26"/>
      <c r="G59" s="26"/>
      <c r="H59" s="26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3"/>
      <c r="E60" s="3"/>
      <c r="F60" s="3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8.5" customHeight="1" x14ac:dyDescent="0.25">
      <c r="A61" s="458" t="s">
        <v>89</v>
      </c>
      <c r="B61" s="459"/>
      <c r="C61" s="459"/>
      <c r="D61" s="459"/>
      <c r="E61" s="459"/>
      <c r="F61" s="459"/>
      <c r="G61" s="459"/>
      <c r="H61" s="459"/>
      <c r="I61" s="46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 x14ac:dyDescent="0.25">
      <c r="A62" s="43" t="s">
        <v>50</v>
      </c>
      <c r="B62" s="12" t="s">
        <v>51</v>
      </c>
      <c r="C62" s="12" t="s">
        <v>52</v>
      </c>
      <c r="D62" s="15">
        <v>2019</v>
      </c>
      <c r="E62" s="16">
        <v>2020</v>
      </c>
      <c r="F62" s="12">
        <v>2021</v>
      </c>
      <c r="G62" s="16">
        <v>2022</v>
      </c>
      <c r="H62" s="15">
        <v>2023</v>
      </c>
      <c r="I62" s="15" t="s">
        <v>90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4.5" customHeight="1" x14ac:dyDescent="0.25">
      <c r="A63" s="455">
        <v>1</v>
      </c>
      <c r="B63" s="452" t="s">
        <v>91</v>
      </c>
      <c r="C63" s="44" t="s">
        <v>92</v>
      </c>
      <c r="D63" s="45">
        <f t="shared" ref="D63:H63" si="21">IFERROR(D64/D65,0)</f>
        <v>0</v>
      </c>
      <c r="E63" s="45">
        <f t="shared" si="21"/>
        <v>0</v>
      </c>
      <c r="F63" s="45">
        <f t="shared" si="21"/>
        <v>0</v>
      </c>
      <c r="G63" s="45">
        <f t="shared" si="21"/>
        <v>0</v>
      </c>
      <c r="H63" s="45">
        <f t="shared" si="21"/>
        <v>0</v>
      </c>
      <c r="I63" s="46">
        <f t="shared" ref="I63:I81" si="22">SUM(D63:H63)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4.5" customHeight="1" x14ac:dyDescent="0.25">
      <c r="A64" s="453"/>
      <c r="B64" s="453"/>
      <c r="C64" s="37" t="s">
        <v>93</v>
      </c>
      <c r="D64" s="47"/>
      <c r="E64" s="47"/>
      <c r="F64" s="47"/>
      <c r="G64" s="47"/>
      <c r="H64" s="47"/>
      <c r="I64" s="45">
        <f t="shared" si="22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4.5" customHeight="1" x14ac:dyDescent="0.25">
      <c r="A65" s="453"/>
      <c r="B65" s="453"/>
      <c r="C65" s="48" t="s">
        <v>94</v>
      </c>
      <c r="D65" s="47"/>
      <c r="E65" s="47"/>
      <c r="F65" s="47"/>
      <c r="G65" s="47"/>
      <c r="H65" s="47"/>
      <c r="I65" s="49">
        <f t="shared" si="22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4.5" customHeight="1" x14ac:dyDescent="0.25">
      <c r="A66" s="453"/>
      <c r="B66" s="453"/>
      <c r="C66" s="50" t="s">
        <v>95</v>
      </c>
      <c r="D66" s="47"/>
      <c r="E66" s="47"/>
      <c r="F66" s="47"/>
      <c r="G66" s="47"/>
      <c r="H66" s="47"/>
      <c r="I66" s="49">
        <f t="shared" si="22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4.5" customHeight="1" x14ac:dyDescent="0.25">
      <c r="A67" s="453"/>
      <c r="B67" s="453"/>
      <c r="C67" s="51" t="s">
        <v>96</v>
      </c>
      <c r="D67" s="47"/>
      <c r="E67" s="47"/>
      <c r="F67" s="47"/>
      <c r="G67" s="47"/>
      <c r="H67" s="47"/>
      <c r="I67" s="52">
        <f t="shared" si="22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4.5" customHeight="1" x14ac:dyDescent="0.25">
      <c r="A68" s="454"/>
      <c r="B68" s="454"/>
      <c r="C68" s="53" t="s">
        <v>97</v>
      </c>
      <c r="D68" s="54"/>
      <c r="E68" s="55"/>
      <c r="F68" s="55"/>
      <c r="G68" s="55"/>
      <c r="H68" s="56"/>
      <c r="I68" s="52">
        <f t="shared" si="22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4.5" customHeight="1" x14ac:dyDescent="0.25">
      <c r="A69" s="455">
        <v>2</v>
      </c>
      <c r="B69" s="452" t="s">
        <v>98</v>
      </c>
      <c r="C69" s="57" t="s">
        <v>99</v>
      </c>
      <c r="D69" s="58">
        <f t="shared" ref="D69:H69" si="23">D71-D72</f>
        <v>0</v>
      </c>
      <c r="E69" s="58">
        <f t="shared" si="23"/>
        <v>0</v>
      </c>
      <c r="F69" s="58">
        <f t="shared" si="23"/>
        <v>0</v>
      </c>
      <c r="G69" s="58">
        <f t="shared" si="23"/>
        <v>0</v>
      </c>
      <c r="H69" s="58">
        <f t="shared" si="23"/>
        <v>0</v>
      </c>
      <c r="I69" s="58">
        <f t="shared" si="22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4.5" customHeight="1" x14ac:dyDescent="0.25">
      <c r="A70" s="453"/>
      <c r="B70" s="453"/>
      <c r="C70" s="44" t="s">
        <v>100</v>
      </c>
      <c r="D70" s="45">
        <f t="shared" ref="D70:H70" si="24">IF(D73=0,0,D71/D73)</f>
        <v>0</v>
      </c>
      <c r="E70" s="45">
        <f t="shared" si="24"/>
        <v>0</v>
      </c>
      <c r="F70" s="45">
        <f t="shared" si="24"/>
        <v>0</v>
      </c>
      <c r="G70" s="45">
        <f t="shared" si="24"/>
        <v>0</v>
      </c>
      <c r="H70" s="45">
        <f t="shared" si="24"/>
        <v>0</v>
      </c>
      <c r="I70" s="45">
        <f t="shared" si="22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4.5" customHeight="1" x14ac:dyDescent="0.25">
      <c r="A71" s="453"/>
      <c r="B71" s="453"/>
      <c r="C71" s="37" t="s">
        <v>101</v>
      </c>
      <c r="D71" s="47"/>
      <c r="E71" s="47"/>
      <c r="F71" s="47"/>
      <c r="G71" s="47"/>
      <c r="H71" s="47"/>
      <c r="I71" s="59">
        <f t="shared" si="22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4.5" customHeight="1" x14ac:dyDescent="0.25">
      <c r="A72" s="453"/>
      <c r="B72" s="453"/>
      <c r="C72" s="60" t="s">
        <v>102</v>
      </c>
      <c r="D72" s="61"/>
      <c r="E72" s="61"/>
      <c r="F72" s="61"/>
      <c r="G72" s="61"/>
      <c r="H72" s="61"/>
      <c r="I72" s="62">
        <f t="shared" si="22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4.5" customHeight="1" x14ac:dyDescent="0.25">
      <c r="A73" s="453"/>
      <c r="B73" s="453"/>
      <c r="C73" s="60" t="s">
        <v>103</v>
      </c>
      <c r="D73" s="63"/>
      <c r="E73" s="63"/>
      <c r="F73" s="63"/>
      <c r="G73" s="63"/>
      <c r="H73" s="63"/>
      <c r="I73" s="49">
        <f t="shared" si="22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4.5" customHeight="1" x14ac:dyDescent="0.25">
      <c r="A74" s="453"/>
      <c r="B74" s="453"/>
      <c r="C74" s="64" t="s">
        <v>104</v>
      </c>
      <c r="D74" s="49">
        <f t="shared" ref="D74:H74" si="25">SUM(D75:D76)</f>
        <v>0</v>
      </c>
      <c r="E74" s="49">
        <f t="shared" si="25"/>
        <v>0</v>
      </c>
      <c r="F74" s="49">
        <f t="shared" si="25"/>
        <v>0</v>
      </c>
      <c r="G74" s="49">
        <f t="shared" si="25"/>
        <v>0</v>
      </c>
      <c r="H74" s="49">
        <f t="shared" si="25"/>
        <v>0</v>
      </c>
      <c r="I74" s="49">
        <f t="shared" si="22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4.5" customHeight="1" x14ac:dyDescent="0.25">
      <c r="A75" s="453"/>
      <c r="B75" s="453"/>
      <c r="C75" s="65" t="s">
        <v>105</v>
      </c>
      <c r="D75" s="63"/>
      <c r="E75" s="63"/>
      <c r="F75" s="63"/>
      <c r="G75" s="63"/>
      <c r="H75" s="63"/>
      <c r="I75" s="49">
        <f t="shared" si="22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4.5" customHeight="1" x14ac:dyDescent="0.25">
      <c r="A76" s="454"/>
      <c r="B76" s="454"/>
      <c r="C76" s="53" t="s">
        <v>106</v>
      </c>
      <c r="D76" s="66"/>
      <c r="E76" s="67"/>
      <c r="F76" s="67"/>
      <c r="G76" s="67"/>
      <c r="H76" s="56"/>
      <c r="I76" s="68">
        <f t="shared" si="22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4.5" customHeight="1" x14ac:dyDescent="0.25">
      <c r="A77" s="469">
        <v>3</v>
      </c>
      <c r="B77" s="463" t="s">
        <v>107</v>
      </c>
      <c r="C77" s="69" t="s">
        <v>108</v>
      </c>
      <c r="D77" s="47"/>
      <c r="E77" s="47"/>
      <c r="F77" s="47"/>
      <c r="G77" s="47"/>
      <c r="H77" s="47"/>
      <c r="I77" s="70">
        <f t="shared" si="22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4.5" customHeight="1" x14ac:dyDescent="0.25">
      <c r="A78" s="470"/>
      <c r="B78" s="468"/>
      <c r="C78" s="34" t="s">
        <v>109</v>
      </c>
      <c r="D78" s="71"/>
      <c r="E78" s="71"/>
      <c r="F78" s="71"/>
      <c r="G78" s="71"/>
      <c r="H78" s="71"/>
      <c r="I78" s="52">
        <f t="shared" si="22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4.5" customHeight="1" x14ac:dyDescent="0.25">
      <c r="A79" s="470"/>
      <c r="B79" s="468"/>
      <c r="C79" s="72" t="s">
        <v>110</v>
      </c>
      <c r="D79" s="49">
        <f t="shared" ref="D79:H79" si="26">SUM(D80:D81)</f>
        <v>0</v>
      </c>
      <c r="E79" s="49">
        <f t="shared" si="26"/>
        <v>0</v>
      </c>
      <c r="F79" s="49">
        <f t="shared" si="26"/>
        <v>0</v>
      </c>
      <c r="G79" s="49">
        <f t="shared" si="26"/>
        <v>0</v>
      </c>
      <c r="H79" s="49">
        <f t="shared" si="26"/>
        <v>0</v>
      </c>
      <c r="I79" s="49">
        <f t="shared" si="22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4.5" customHeight="1" x14ac:dyDescent="0.25">
      <c r="A80" s="470"/>
      <c r="B80" s="468"/>
      <c r="C80" s="73" t="s">
        <v>105</v>
      </c>
      <c r="D80" s="63"/>
      <c r="E80" s="63"/>
      <c r="F80" s="63"/>
      <c r="G80" s="63"/>
      <c r="H80" s="63"/>
      <c r="I80" s="74">
        <f t="shared" si="22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4.5" customHeight="1" x14ac:dyDescent="0.25">
      <c r="A81" s="462"/>
      <c r="B81" s="464"/>
      <c r="C81" s="75" t="s">
        <v>106</v>
      </c>
      <c r="D81" s="67"/>
      <c r="E81" s="67"/>
      <c r="F81" s="67"/>
      <c r="G81" s="67"/>
      <c r="H81" s="56"/>
      <c r="I81" s="74">
        <f t="shared" si="22"/>
        <v>0</v>
      </c>
      <c r="J81" s="7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9"/>
      <c r="B82" s="77"/>
      <c r="C82" s="73"/>
      <c r="D82" s="3"/>
      <c r="E82" s="3"/>
      <c r="F82" s="3"/>
      <c r="G82" s="3"/>
      <c r="H82" s="3"/>
      <c r="I82" s="7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9"/>
      <c r="B83" s="77"/>
      <c r="C83" s="73"/>
      <c r="D83" s="3"/>
      <c r="E83" s="3"/>
      <c r="F83" s="3"/>
      <c r="G83" s="3"/>
      <c r="H83" s="3"/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3"/>
      <c r="E84" s="3"/>
      <c r="F84" s="3"/>
      <c r="G84" s="3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8.5" customHeight="1" x14ac:dyDescent="0.25">
      <c r="A85" s="458" t="s">
        <v>111</v>
      </c>
      <c r="B85" s="459"/>
      <c r="C85" s="459"/>
      <c r="D85" s="459"/>
      <c r="E85" s="459"/>
      <c r="F85" s="459"/>
      <c r="G85" s="459"/>
      <c r="H85" s="459"/>
      <c r="I85" s="46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6" customHeight="1" x14ac:dyDescent="0.25">
      <c r="A86" s="12" t="s">
        <v>50</v>
      </c>
      <c r="B86" s="14" t="s">
        <v>51</v>
      </c>
      <c r="C86" s="12" t="s">
        <v>52</v>
      </c>
      <c r="D86" s="15">
        <v>2019</v>
      </c>
      <c r="E86" s="16">
        <v>2020</v>
      </c>
      <c r="F86" s="12">
        <v>2021</v>
      </c>
      <c r="G86" s="16">
        <v>2022</v>
      </c>
      <c r="H86" s="15">
        <v>2023</v>
      </c>
      <c r="I86" s="79" t="s">
        <v>90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" customHeight="1" x14ac:dyDescent="0.25">
      <c r="A87" s="471">
        <v>1</v>
      </c>
      <c r="B87" s="452" t="s">
        <v>112</v>
      </c>
      <c r="C87" s="32" t="s">
        <v>113</v>
      </c>
      <c r="D87" s="80">
        <f t="shared" ref="D87:H87" si="27">SUM(D88:D89)</f>
        <v>0</v>
      </c>
      <c r="E87" s="80">
        <f t="shared" si="27"/>
        <v>0</v>
      </c>
      <c r="F87" s="80">
        <f t="shared" si="27"/>
        <v>0</v>
      </c>
      <c r="G87" s="80">
        <f t="shared" si="27"/>
        <v>0</v>
      </c>
      <c r="H87" s="80">
        <f t="shared" si="27"/>
        <v>0</v>
      </c>
      <c r="I87" s="80">
        <f t="shared" ref="I87:I94" si="28">SUM(D87:H87)</f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" customHeight="1" x14ac:dyDescent="0.25">
      <c r="A88" s="450"/>
      <c r="B88" s="453"/>
      <c r="C88" s="34" t="s">
        <v>114</v>
      </c>
      <c r="D88" s="81"/>
      <c r="E88" s="81"/>
      <c r="F88" s="81"/>
      <c r="G88" s="81"/>
      <c r="H88" s="81"/>
      <c r="I88" s="82">
        <f t="shared" si="28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" customHeight="1" x14ac:dyDescent="0.25">
      <c r="A89" s="450"/>
      <c r="B89" s="453"/>
      <c r="C89" s="34" t="s">
        <v>115</v>
      </c>
      <c r="D89" s="81"/>
      <c r="E89" s="81"/>
      <c r="F89" s="81"/>
      <c r="G89" s="81"/>
      <c r="H89" s="81"/>
      <c r="I89" s="82">
        <f t="shared" si="28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" customHeight="1" x14ac:dyDescent="0.25">
      <c r="A90" s="450"/>
      <c r="B90" s="453"/>
      <c r="C90" s="34" t="s">
        <v>116</v>
      </c>
      <c r="D90" s="81"/>
      <c r="E90" s="81"/>
      <c r="F90" s="81"/>
      <c r="G90" s="81"/>
      <c r="H90" s="81"/>
      <c r="I90" s="82">
        <f t="shared" si="28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6.5" customHeight="1" x14ac:dyDescent="0.25">
      <c r="A91" s="450"/>
      <c r="B91" s="453"/>
      <c r="C91" s="34" t="s">
        <v>117</v>
      </c>
      <c r="D91" s="81"/>
      <c r="E91" s="81"/>
      <c r="F91" s="81"/>
      <c r="G91" s="81"/>
      <c r="H91" s="81"/>
      <c r="I91" s="82">
        <f t="shared" si="28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" customHeight="1" x14ac:dyDescent="0.25">
      <c r="A92" s="450"/>
      <c r="B92" s="453"/>
      <c r="C92" s="34" t="s">
        <v>118</v>
      </c>
      <c r="D92" s="81"/>
      <c r="E92" s="81"/>
      <c r="F92" s="81"/>
      <c r="G92" s="81"/>
      <c r="H92" s="81"/>
      <c r="I92" s="82">
        <f t="shared" si="28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" customHeight="1" x14ac:dyDescent="0.25">
      <c r="A93" s="450"/>
      <c r="B93" s="453"/>
      <c r="C93" s="34" t="s">
        <v>119</v>
      </c>
      <c r="D93" s="81"/>
      <c r="E93" s="81"/>
      <c r="F93" s="81"/>
      <c r="G93" s="81"/>
      <c r="H93" s="81"/>
      <c r="I93" s="82">
        <f t="shared" si="28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3.25" customHeight="1" x14ac:dyDescent="0.25">
      <c r="A94" s="451"/>
      <c r="B94" s="454"/>
      <c r="C94" s="35" t="s">
        <v>120</v>
      </c>
      <c r="D94" s="83"/>
      <c r="E94" s="83"/>
      <c r="F94" s="83"/>
      <c r="G94" s="83"/>
      <c r="H94" s="83"/>
      <c r="I94" s="84">
        <f t="shared" si="28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5"/>
      <c r="B95" s="77"/>
      <c r="C95" s="41"/>
      <c r="D95" s="86"/>
      <c r="E95" s="86"/>
      <c r="F95" s="86"/>
      <c r="G95" s="86"/>
      <c r="H95" s="86"/>
      <c r="I95" s="8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5"/>
      <c r="B96" s="77"/>
      <c r="C96" s="41"/>
      <c r="D96" s="86"/>
      <c r="E96" s="86"/>
      <c r="F96" s="86"/>
      <c r="G96" s="86"/>
      <c r="H96" s="86"/>
      <c r="I96" s="8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3"/>
      <c r="E97" s="3"/>
      <c r="F97" s="3"/>
      <c r="G97" s="3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58.5" customHeight="1" x14ac:dyDescent="0.25">
      <c r="A98" s="458" t="s">
        <v>121</v>
      </c>
      <c r="B98" s="459"/>
      <c r="C98" s="459"/>
      <c r="D98" s="459"/>
      <c r="E98" s="459"/>
      <c r="F98" s="459"/>
      <c r="G98" s="459"/>
      <c r="H98" s="459"/>
      <c r="I98" s="46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2" customHeight="1" x14ac:dyDescent="0.25">
      <c r="A99" s="15" t="s">
        <v>122</v>
      </c>
      <c r="B99" s="16" t="s">
        <v>123</v>
      </c>
      <c r="C99" s="15" t="s">
        <v>124</v>
      </c>
      <c r="D99" s="15">
        <v>2019</v>
      </c>
      <c r="E99" s="16">
        <v>2020</v>
      </c>
      <c r="F99" s="12">
        <v>2021</v>
      </c>
      <c r="G99" s="16">
        <v>2022</v>
      </c>
      <c r="H99" s="15">
        <v>2023</v>
      </c>
      <c r="I99" s="15" t="s">
        <v>90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4" customHeight="1" x14ac:dyDescent="0.25">
      <c r="A100" s="461">
        <v>1</v>
      </c>
      <c r="B100" s="463" t="s">
        <v>125</v>
      </c>
      <c r="C100" s="37" t="s">
        <v>126</v>
      </c>
      <c r="D100" s="88"/>
      <c r="E100" s="88"/>
      <c r="F100" s="88"/>
      <c r="G100" s="88"/>
      <c r="H100" s="88"/>
      <c r="I100" s="80">
        <f t="shared" ref="I100:I126" si="29">SUM(D100:H100)</f>
        <v>0</v>
      </c>
      <c r="J100" s="8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3.25" customHeight="1" x14ac:dyDescent="0.25">
      <c r="A101" s="462"/>
      <c r="B101" s="464"/>
      <c r="C101" s="90" t="s">
        <v>127</v>
      </c>
      <c r="D101" s="91"/>
      <c r="E101" s="91"/>
      <c r="F101" s="91"/>
      <c r="G101" s="91"/>
      <c r="H101" s="91"/>
      <c r="I101" s="92">
        <f t="shared" si="29"/>
        <v>0</v>
      </c>
      <c r="J101" s="8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25">
      <c r="A102" s="465">
        <v>2</v>
      </c>
      <c r="B102" s="467" t="s">
        <v>128</v>
      </c>
      <c r="C102" s="93" t="s">
        <v>129</v>
      </c>
      <c r="D102" s="94"/>
      <c r="E102" s="94"/>
      <c r="F102" s="94"/>
      <c r="G102" s="94"/>
      <c r="H102" s="94"/>
      <c r="I102" s="80">
        <f t="shared" si="29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1.25" customHeight="1" x14ac:dyDescent="0.25">
      <c r="A103" s="466"/>
      <c r="B103" s="454"/>
      <c r="C103" s="30" t="s">
        <v>130</v>
      </c>
      <c r="D103" s="95"/>
      <c r="E103" s="95"/>
      <c r="F103" s="95"/>
      <c r="G103" s="95"/>
      <c r="H103" s="95"/>
      <c r="I103" s="96">
        <f t="shared" si="29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2.75" customHeight="1" x14ac:dyDescent="0.25">
      <c r="A104" s="449">
        <v>3</v>
      </c>
      <c r="B104" s="452" t="s">
        <v>131</v>
      </c>
      <c r="C104" s="32" t="s">
        <v>132</v>
      </c>
      <c r="D104" s="80">
        <f t="shared" ref="D104:H104" si="30">SUM(D105:D106)</f>
        <v>0</v>
      </c>
      <c r="E104" s="80">
        <f t="shared" si="30"/>
        <v>0</v>
      </c>
      <c r="F104" s="97">
        <f t="shared" si="30"/>
        <v>0</v>
      </c>
      <c r="G104" s="80">
        <f t="shared" si="30"/>
        <v>0</v>
      </c>
      <c r="H104" s="80">
        <f t="shared" si="30"/>
        <v>0</v>
      </c>
      <c r="I104" s="80">
        <f t="shared" si="29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.75" customHeight="1" x14ac:dyDescent="0.25">
      <c r="A105" s="450"/>
      <c r="B105" s="453"/>
      <c r="C105" s="34" t="s">
        <v>133</v>
      </c>
      <c r="D105" s="81"/>
      <c r="E105" s="81"/>
      <c r="F105" s="81"/>
      <c r="G105" s="81"/>
      <c r="H105" s="81"/>
      <c r="I105" s="82">
        <f t="shared" si="29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.75" customHeight="1" x14ac:dyDescent="0.25">
      <c r="A106" s="451"/>
      <c r="B106" s="454"/>
      <c r="C106" s="35" t="s">
        <v>300</v>
      </c>
      <c r="D106" s="83"/>
      <c r="E106" s="83"/>
      <c r="F106" s="83"/>
      <c r="G106" s="83"/>
      <c r="H106" s="83"/>
      <c r="I106" s="84">
        <f t="shared" si="29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.75" customHeight="1" x14ac:dyDescent="0.25">
      <c r="A107" s="449">
        <v>4</v>
      </c>
      <c r="B107" s="452" t="s">
        <v>134</v>
      </c>
      <c r="C107" s="98" t="s">
        <v>135</v>
      </c>
      <c r="D107" s="80">
        <f t="shared" ref="D107:H107" si="31">SUM(D108:D109)</f>
        <v>0</v>
      </c>
      <c r="E107" s="80">
        <f t="shared" si="31"/>
        <v>0</v>
      </c>
      <c r="F107" s="97">
        <f t="shared" si="31"/>
        <v>0</v>
      </c>
      <c r="G107" s="80">
        <f t="shared" si="31"/>
        <v>0</v>
      </c>
      <c r="H107" s="80">
        <f t="shared" si="31"/>
        <v>0</v>
      </c>
      <c r="I107" s="80">
        <f t="shared" si="29"/>
        <v>0</v>
      </c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30.75" customHeight="1" x14ac:dyDescent="0.25">
      <c r="A108" s="450"/>
      <c r="B108" s="453"/>
      <c r="C108" s="20" t="s">
        <v>136</v>
      </c>
      <c r="D108" s="81"/>
      <c r="E108" s="81"/>
      <c r="F108" s="81"/>
      <c r="G108" s="81"/>
      <c r="H108" s="81"/>
      <c r="I108" s="82">
        <f t="shared" si="29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.75" customHeight="1" x14ac:dyDescent="0.25">
      <c r="A109" s="450"/>
      <c r="B109" s="453"/>
      <c r="C109" s="20" t="s">
        <v>137</v>
      </c>
      <c r="D109" s="81"/>
      <c r="E109" s="81"/>
      <c r="F109" s="81"/>
      <c r="G109" s="81"/>
      <c r="H109" s="81"/>
      <c r="I109" s="82">
        <f t="shared" si="29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.75" customHeight="1" x14ac:dyDescent="0.25">
      <c r="A110" s="450"/>
      <c r="B110" s="453"/>
      <c r="C110" s="34" t="s">
        <v>138</v>
      </c>
      <c r="D110" s="82">
        <f t="shared" ref="D110:H110" si="32">SUM(D111:D112)</f>
        <v>0</v>
      </c>
      <c r="E110" s="82">
        <f t="shared" si="32"/>
        <v>0</v>
      </c>
      <c r="F110" s="100">
        <f t="shared" si="32"/>
        <v>0</v>
      </c>
      <c r="G110" s="82">
        <f t="shared" si="32"/>
        <v>0</v>
      </c>
      <c r="H110" s="82">
        <f t="shared" si="32"/>
        <v>0</v>
      </c>
      <c r="I110" s="82">
        <f t="shared" si="29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.75" customHeight="1" x14ac:dyDescent="0.25">
      <c r="A111" s="450"/>
      <c r="B111" s="453"/>
      <c r="C111" s="34" t="s">
        <v>139</v>
      </c>
      <c r="D111" s="81"/>
      <c r="E111" s="81"/>
      <c r="F111" s="81"/>
      <c r="G111" s="81"/>
      <c r="H111" s="81"/>
      <c r="I111" s="82">
        <f t="shared" si="29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.75" customHeight="1" x14ac:dyDescent="0.25">
      <c r="A112" s="450"/>
      <c r="B112" s="453"/>
      <c r="C112" s="34" t="s">
        <v>140</v>
      </c>
      <c r="D112" s="81"/>
      <c r="E112" s="81"/>
      <c r="F112" s="81"/>
      <c r="G112" s="81"/>
      <c r="H112" s="81"/>
      <c r="I112" s="82">
        <f t="shared" si="29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.75" customHeight="1" x14ac:dyDescent="0.25">
      <c r="A113" s="450"/>
      <c r="B113" s="453"/>
      <c r="C113" s="34" t="s">
        <v>141</v>
      </c>
      <c r="D113" s="81"/>
      <c r="E113" s="81"/>
      <c r="F113" s="81"/>
      <c r="G113" s="81"/>
      <c r="H113" s="81"/>
      <c r="I113" s="82">
        <f t="shared" si="29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.75" customHeight="1" x14ac:dyDescent="0.25">
      <c r="A114" s="450"/>
      <c r="B114" s="453"/>
      <c r="C114" s="34" t="s">
        <v>142</v>
      </c>
      <c r="D114" s="82">
        <f t="shared" ref="D114:H114" si="33">SUM(D115:D116)</f>
        <v>0</v>
      </c>
      <c r="E114" s="82">
        <f t="shared" si="33"/>
        <v>0</v>
      </c>
      <c r="F114" s="100">
        <f t="shared" si="33"/>
        <v>0</v>
      </c>
      <c r="G114" s="82">
        <f t="shared" si="33"/>
        <v>0</v>
      </c>
      <c r="H114" s="82">
        <f t="shared" si="33"/>
        <v>0</v>
      </c>
      <c r="I114" s="82">
        <f t="shared" si="29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.75" customHeight="1" x14ac:dyDescent="0.25">
      <c r="A115" s="450"/>
      <c r="B115" s="453"/>
      <c r="C115" s="34" t="s">
        <v>143</v>
      </c>
      <c r="D115" s="81"/>
      <c r="E115" s="81"/>
      <c r="F115" s="81"/>
      <c r="G115" s="81"/>
      <c r="H115" s="81"/>
      <c r="I115" s="82">
        <f t="shared" si="29"/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.75" customHeight="1" x14ac:dyDescent="0.25">
      <c r="A116" s="450"/>
      <c r="B116" s="453"/>
      <c r="C116" s="34" t="s">
        <v>144</v>
      </c>
      <c r="D116" s="81"/>
      <c r="E116" s="81"/>
      <c r="F116" s="81"/>
      <c r="G116" s="81"/>
      <c r="H116" s="81"/>
      <c r="I116" s="82">
        <f t="shared" si="29"/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.75" customHeight="1" x14ac:dyDescent="0.25">
      <c r="A117" s="450"/>
      <c r="B117" s="453"/>
      <c r="C117" s="34" t="s">
        <v>145</v>
      </c>
      <c r="D117" s="81"/>
      <c r="E117" s="81"/>
      <c r="F117" s="81"/>
      <c r="G117" s="81"/>
      <c r="H117" s="81"/>
      <c r="I117" s="82">
        <f t="shared" si="29"/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.75" customHeight="1" x14ac:dyDescent="0.25">
      <c r="A118" s="451"/>
      <c r="B118" s="454"/>
      <c r="C118" s="35" t="s">
        <v>146</v>
      </c>
      <c r="D118" s="83"/>
      <c r="E118" s="83"/>
      <c r="F118" s="83"/>
      <c r="G118" s="83"/>
      <c r="H118" s="83"/>
      <c r="I118" s="84">
        <f t="shared" si="29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25">
      <c r="A119" s="455">
        <v>5</v>
      </c>
      <c r="B119" s="452" t="s">
        <v>147</v>
      </c>
      <c r="C119" s="101" t="s">
        <v>148</v>
      </c>
      <c r="D119" s="88"/>
      <c r="E119" s="88"/>
      <c r="F119" s="88"/>
      <c r="G119" s="88"/>
      <c r="H119" s="88"/>
      <c r="I119" s="102">
        <f t="shared" si="29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25">
      <c r="A120" s="453"/>
      <c r="B120" s="453"/>
      <c r="C120" s="103" t="s">
        <v>149</v>
      </c>
      <c r="D120" s="61"/>
      <c r="E120" s="61"/>
      <c r="F120" s="61"/>
      <c r="G120" s="61"/>
      <c r="H120" s="61"/>
      <c r="I120" s="104">
        <f t="shared" si="29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51.75" customHeight="1" x14ac:dyDescent="0.25">
      <c r="A121" s="453"/>
      <c r="B121" s="453"/>
      <c r="C121" s="105" t="s">
        <v>150</v>
      </c>
      <c r="D121" s="61"/>
      <c r="E121" s="61"/>
      <c r="F121" s="61"/>
      <c r="G121" s="61"/>
      <c r="H121" s="61"/>
      <c r="I121" s="106">
        <f t="shared" si="29"/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9" customHeight="1" x14ac:dyDescent="0.25">
      <c r="A122" s="453"/>
      <c r="B122" s="453"/>
      <c r="C122" s="105" t="s">
        <v>151</v>
      </c>
      <c r="D122" s="61"/>
      <c r="E122" s="61"/>
      <c r="F122" s="61"/>
      <c r="G122" s="61"/>
      <c r="H122" s="61"/>
      <c r="I122" s="106">
        <f t="shared" si="29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25">
      <c r="A123" s="454"/>
      <c r="B123" s="454"/>
      <c r="C123" s="107" t="s">
        <v>152</v>
      </c>
      <c r="D123" s="108"/>
      <c r="E123" s="109"/>
      <c r="F123" s="110"/>
      <c r="G123" s="109"/>
      <c r="H123" s="110"/>
      <c r="I123" s="111">
        <f t="shared" si="29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.75" customHeight="1" x14ac:dyDescent="0.25">
      <c r="A124" s="456">
        <v>6</v>
      </c>
      <c r="B124" s="452" t="s">
        <v>153</v>
      </c>
      <c r="C124" s="93" t="s">
        <v>154</v>
      </c>
      <c r="D124" s="18">
        <f t="shared" ref="D124:H124" si="34">D56</f>
        <v>0</v>
      </c>
      <c r="E124" s="18">
        <f t="shared" si="34"/>
        <v>0</v>
      </c>
      <c r="F124" s="18">
        <f t="shared" si="34"/>
        <v>0</v>
      </c>
      <c r="G124" s="18">
        <f t="shared" si="34"/>
        <v>0</v>
      </c>
      <c r="H124" s="18">
        <f t="shared" si="34"/>
        <v>0</v>
      </c>
      <c r="I124" s="112">
        <f t="shared" si="29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.75" customHeight="1" x14ac:dyDescent="0.25">
      <c r="A125" s="457"/>
      <c r="B125" s="454"/>
      <c r="C125" s="30" t="s">
        <v>155</v>
      </c>
      <c r="D125" s="83"/>
      <c r="E125" s="83"/>
      <c r="F125" s="83"/>
      <c r="G125" s="83"/>
      <c r="H125" s="83"/>
      <c r="I125" s="113">
        <f t="shared" si="29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8.25" customHeight="1" x14ac:dyDescent="0.25">
      <c r="A126" s="114">
        <v>7</v>
      </c>
      <c r="B126" s="115" t="s">
        <v>156</v>
      </c>
      <c r="C126" s="116" t="s">
        <v>157</v>
      </c>
      <c r="D126" s="117"/>
      <c r="E126" s="117"/>
      <c r="F126" s="117"/>
      <c r="G126" s="117"/>
      <c r="H126" s="117"/>
      <c r="I126" s="118">
        <f t="shared" si="29"/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0"/>
      <c r="B127" s="119"/>
      <c r="C127" s="41"/>
      <c r="D127" s="86"/>
      <c r="E127" s="86"/>
      <c r="F127" s="86"/>
      <c r="G127" s="86"/>
      <c r="H127" s="86"/>
      <c r="I127" s="8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0"/>
      <c r="B128" s="119"/>
      <c r="C128" s="41"/>
      <c r="D128" s="86"/>
      <c r="E128" s="86"/>
      <c r="F128" s="86"/>
      <c r="G128" s="86"/>
      <c r="H128" s="86"/>
      <c r="I128" s="8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3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58.5" customHeight="1" x14ac:dyDescent="0.25">
      <c r="A130" s="458" t="s">
        <v>158</v>
      </c>
      <c r="B130" s="459"/>
      <c r="C130" s="459"/>
      <c r="D130" s="459"/>
      <c r="E130" s="459"/>
      <c r="F130" s="459"/>
      <c r="G130" s="459"/>
      <c r="H130" s="459"/>
      <c r="I130" s="46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2" customHeight="1" x14ac:dyDescent="0.25">
      <c r="A131" s="12" t="s">
        <v>50</v>
      </c>
      <c r="B131" s="14" t="s">
        <v>51</v>
      </c>
      <c r="C131" s="12" t="s">
        <v>52</v>
      </c>
      <c r="D131" s="15">
        <v>2019</v>
      </c>
      <c r="E131" s="16">
        <v>2020</v>
      </c>
      <c r="F131" s="12">
        <v>2021</v>
      </c>
      <c r="G131" s="16">
        <v>2022</v>
      </c>
      <c r="H131" s="15">
        <v>2023</v>
      </c>
      <c r="I131" s="79" t="s">
        <v>90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57" customHeight="1" x14ac:dyDescent="0.25">
      <c r="A132" s="449">
        <v>1</v>
      </c>
      <c r="B132" s="452" t="s">
        <v>159</v>
      </c>
      <c r="C132" s="120" t="s">
        <v>160</v>
      </c>
      <c r="D132" s="88"/>
      <c r="E132" s="88"/>
      <c r="F132" s="88"/>
      <c r="G132" s="88"/>
      <c r="H132" s="88"/>
      <c r="I132" s="121">
        <f t="shared" ref="I132:I133" si="35">SUM(D132:H132)</f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52.5" customHeight="1" x14ac:dyDescent="0.25">
      <c r="A133" s="450"/>
      <c r="B133" s="453"/>
      <c r="C133" s="122" t="s">
        <v>161</v>
      </c>
      <c r="D133" s="81"/>
      <c r="E133" s="81"/>
      <c r="F133" s="81"/>
      <c r="G133" s="81"/>
      <c r="H133" s="81"/>
      <c r="I133" s="123">
        <f t="shared" si="35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.75" customHeight="1" x14ac:dyDescent="0.25">
      <c r="A134" s="450"/>
      <c r="B134" s="453"/>
      <c r="C134" s="122" t="s">
        <v>162</v>
      </c>
      <c r="D134" s="124"/>
      <c r="E134" s="124"/>
      <c r="F134" s="124"/>
      <c r="G134" s="124"/>
      <c r="H134" s="124"/>
      <c r="I134" s="125">
        <f>IFERROR(IF(AVERAGE(D134:H134)&gt;1,1,AVERAGE(D134:H134)),0)</f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.75" customHeight="1" x14ac:dyDescent="0.25">
      <c r="A135" s="450"/>
      <c r="B135" s="453"/>
      <c r="C135" s="44" t="s">
        <v>163</v>
      </c>
      <c r="D135" s="82">
        <f t="shared" ref="D135:H135" si="36">(D66-D67)+(D74-D75)+(D79-D80)</f>
        <v>0</v>
      </c>
      <c r="E135" s="82">
        <f t="shared" si="36"/>
        <v>0</v>
      </c>
      <c r="F135" s="82">
        <f t="shared" si="36"/>
        <v>0</v>
      </c>
      <c r="G135" s="82">
        <f t="shared" si="36"/>
        <v>0</v>
      </c>
      <c r="H135" s="82">
        <f t="shared" si="36"/>
        <v>0</v>
      </c>
      <c r="I135" s="123">
        <f t="shared" ref="I135:I137" si="37">SUM(D135:H135)</f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6.75" customHeight="1" x14ac:dyDescent="0.25">
      <c r="A136" s="450"/>
      <c r="B136" s="453"/>
      <c r="C136" s="122" t="s">
        <v>164</v>
      </c>
      <c r="D136" s="81"/>
      <c r="E136" s="81"/>
      <c r="F136" s="81"/>
      <c r="G136" s="81"/>
      <c r="H136" s="81"/>
      <c r="I136" s="123">
        <f t="shared" si="37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6.75" customHeight="1" x14ac:dyDescent="0.25">
      <c r="A137" s="451"/>
      <c r="B137" s="454"/>
      <c r="C137" s="126" t="s">
        <v>165</v>
      </c>
      <c r="D137" s="83"/>
      <c r="E137" s="83"/>
      <c r="F137" s="83"/>
      <c r="G137" s="83"/>
      <c r="H137" s="83"/>
      <c r="I137" s="113">
        <f t="shared" si="37"/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0"/>
      <c r="B138" s="77"/>
      <c r="C138" s="41"/>
      <c r="D138" s="86"/>
      <c r="E138" s="86"/>
      <c r="F138" s="26"/>
      <c r="G138" s="86"/>
      <c r="H138" s="86"/>
      <c r="I138" s="8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0"/>
      <c r="B139" s="77"/>
      <c r="C139" s="41"/>
      <c r="D139" s="86"/>
      <c r="E139" s="86"/>
      <c r="F139" s="26"/>
      <c r="G139" s="86"/>
      <c r="H139" s="86"/>
      <c r="I139" s="8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3"/>
      <c r="E140" s="3"/>
      <c r="F140" s="3"/>
      <c r="G140" s="3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58.5" customHeight="1" x14ac:dyDescent="0.25">
      <c r="A141" s="458" t="s">
        <v>166</v>
      </c>
      <c r="B141" s="459"/>
      <c r="C141" s="459"/>
      <c r="D141" s="459"/>
      <c r="E141" s="459"/>
      <c r="F141" s="459"/>
      <c r="G141" s="459"/>
      <c r="H141" s="459"/>
      <c r="I141" s="46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2" customHeight="1" x14ac:dyDescent="0.25">
      <c r="A142" s="12" t="s">
        <v>50</v>
      </c>
      <c r="B142" s="12" t="s">
        <v>51</v>
      </c>
      <c r="C142" s="127" t="s">
        <v>52</v>
      </c>
      <c r="D142" s="15">
        <v>2019</v>
      </c>
      <c r="E142" s="16">
        <v>2020</v>
      </c>
      <c r="F142" s="12">
        <v>2021</v>
      </c>
      <c r="G142" s="16">
        <v>2022</v>
      </c>
      <c r="H142" s="15">
        <v>2023</v>
      </c>
      <c r="I142" s="128" t="s">
        <v>90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53.25" customHeight="1" x14ac:dyDescent="0.25">
      <c r="A143" s="455">
        <v>1</v>
      </c>
      <c r="B143" s="129" t="s">
        <v>167</v>
      </c>
      <c r="C143" s="130" t="s">
        <v>168</v>
      </c>
      <c r="D143" s="88"/>
      <c r="E143" s="88"/>
      <c r="F143" s="88"/>
      <c r="G143" s="88"/>
      <c r="H143" s="88"/>
      <c r="I143" s="102">
        <f t="shared" ref="I143:I146" si="38">SUM(D143:H143)</f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1.25" customHeight="1" x14ac:dyDescent="0.25">
      <c r="A144" s="454"/>
      <c r="B144" s="131" t="s">
        <v>169</v>
      </c>
      <c r="C144" s="30" t="s">
        <v>170</v>
      </c>
      <c r="D144" s="108"/>
      <c r="E144" s="108"/>
      <c r="F144" s="108"/>
      <c r="G144" s="108"/>
      <c r="H144" s="108"/>
      <c r="I144" s="132">
        <f t="shared" si="38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1.25" customHeight="1" x14ac:dyDescent="0.25">
      <c r="A145" s="133">
        <v>2</v>
      </c>
      <c r="B145" s="134" t="s">
        <v>171</v>
      </c>
      <c r="C145" s="135" t="s">
        <v>172</v>
      </c>
      <c r="D145" s="136"/>
      <c r="E145" s="136"/>
      <c r="F145" s="136"/>
      <c r="G145" s="136"/>
      <c r="H145" s="136"/>
      <c r="I145" s="137">
        <f t="shared" si="38"/>
        <v>0</v>
      </c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41.25" customHeight="1" x14ac:dyDescent="0.25">
      <c r="A146" s="449">
        <v>3</v>
      </c>
      <c r="B146" s="452" t="s">
        <v>173</v>
      </c>
      <c r="C146" s="129" t="s">
        <v>174</v>
      </c>
      <c r="D146" s="88"/>
      <c r="E146" s="88"/>
      <c r="F146" s="88"/>
      <c r="G146" s="88"/>
      <c r="H146" s="88"/>
      <c r="I146" s="121">
        <f t="shared" si="38"/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1.25" customHeight="1" x14ac:dyDescent="0.25">
      <c r="A147" s="450"/>
      <c r="B147" s="453"/>
      <c r="C147" s="446" t="s">
        <v>175</v>
      </c>
      <c r="D147" s="447"/>
      <c r="E147" s="447"/>
      <c r="F147" s="447"/>
      <c r="G147" s="447"/>
      <c r="H147" s="447"/>
      <c r="I147" s="44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1.25" customHeight="1" x14ac:dyDescent="0.25">
      <c r="A148" s="450"/>
      <c r="B148" s="453"/>
      <c r="C148" s="30" t="s">
        <v>176</v>
      </c>
      <c r="D148" s="95"/>
      <c r="E148" s="95"/>
      <c r="F148" s="95"/>
      <c r="G148" s="95"/>
      <c r="H148" s="95"/>
      <c r="I148" s="138">
        <f>SUM(D148:H148)</f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1.25" customHeight="1" x14ac:dyDescent="0.25">
      <c r="A149" s="450"/>
      <c r="B149" s="453"/>
      <c r="C149" s="446" t="s">
        <v>175</v>
      </c>
      <c r="D149" s="447"/>
      <c r="E149" s="447"/>
      <c r="F149" s="447"/>
      <c r="G149" s="447"/>
      <c r="H149" s="447"/>
      <c r="I149" s="44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1.25" customHeight="1" x14ac:dyDescent="0.25">
      <c r="A150" s="450"/>
      <c r="B150" s="453"/>
      <c r="C150" s="139" t="s">
        <v>177</v>
      </c>
      <c r="D150" s="81"/>
      <c r="E150" s="81"/>
      <c r="F150" s="81"/>
      <c r="G150" s="81"/>
      <c r="H150" s="81"/>
      <c r="I150" s="123">
        <f t="shared" ref="I150:I151" si="39">SUM(D150:H150)</f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1.25" customHeight="1" x14ac:dyDescent="0.25">
      <c r="A151" s="451"/>
      <c r="B151" s="454"/>
      <c r="C151" s="140" t="s">
        <v>178</v>
      </c>
      <c r="D151" s="81"/>
      <c r="E151" s="81"/>
      <c r="F151" s="81"/>
      <c r="G151" s="81"/>
      <c r="H151" s="81"/>
      <c r="I151" s="141">
        <f t="shared" si="39"/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3"/>
      <c r="E152" s="3"/>
      <c r="F152" s="3"/>
      <c r="G152" s="4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3"/>
      <c r="E153" s="3"/>
      <c r="F153" s="3"/>
      <c r="G153" s="4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3"/>
      <c r="E154" s="3"/>
      <c r="F154" s="3"/>
      <c r="G154" s="4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42"/>
      <c r="D155" s="3"/>
      <c r="E155" s="3"/>
      <c r="F155" s="3"/>
      <c r="G155" s="4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3"/>
      <c r="E156" s="3"/>
      <c r="F156" s="3"/>
      <c r="G156" s="4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3"/>
      <c r="E157" s="3"/>
      <c r="F157" s="3"/>
      <c r="G157" s="4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3"/>
      <c r="E158" s="3"/>
      <c r="F158" s="3"/>
      <c r="G158" s="4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3"/>
      <c r="E159" s="3"/>
      <c r="F159" s="3"/>
      <c r="G159" s="4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3"/>
      <c r="E160" s="3"/>
      <c r="F160" s="3"/>
      <c r="G160" s="4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3"/>
      <c r="E161" s="3"/>
      <c r="F161" s="3"/>
      <c r="G161" s="4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3"/>
      <c r="E162" s="3"/>
      <c r="F162" s="3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3"/>
      <c r="E163" s="3"/>
      <c r="F163" s="3"/>
      <c r="G163" s="4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3"/>
      <c r="E164" s="3"/>
      <c r="F164" s="3"/>
      <c r="G164" s="4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3"/>
      <c r="E165" s="3"/>
      <c r="F165" s="3"/>
      <c r="G165" s="4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3"/>
      <c r="E166" s="3"/>
      <c r="F166" s="3"/>
      <c r="G166" s="4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3"/>
      <c r="E167" s="3"/>
      <c r="F167" s="3"/>
      <c r="G167" s="4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3"/>
      <c r="E168" s="3"/>
      <c r="F168" s="3"/>
      <c r="G168" s="4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3"/>
      <c r="E169" s="3"/>
      <c r="F169" s="3"/>
      <c r="G169" s="4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3"/>
      <c r="E170" s="3"/>
      <c r="F170" s="3"/>
      <c r="G170" s="4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3"/>
      <c r="E171" s="3"/>
      <c r="F171" s="3"/>
      <c r="G171" s="4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3"/>
      <c r="E172" s="3"/>
      <c r="F172" s="3"/>
      <c r="G172" s="4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3"/>
      <c r="E173" s="3"/>
      <c r="F173" s="3"/>
      <c r="G173" s="4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3"/>
      <c r="E174" s="3"/>
      <c r="F174" s="3"/>
      <c r="G174" s="4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3"/>
      <c r="E175" s="3"/>
      <c r="F175" s="3"/>
      <c r="G175" s="4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3"/>
      <c r="E176" s="3"/>
      <c r="F176" s="3"/>
      <c r="G176" s="4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3"/>
      <c r="E177" s="3"/>
      <c r="F177" s="3"/>
      <c r="G177" s="4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3"/>
      <c r="E178" s="3"/>
      <c r="F178" s="3"/>
      <c r="G178" s="4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3"/>
      <c r="E179" s="3"/>
      <c r="F179" s="3"/>
      <c r="G179" s="4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3"/>
      <c r="E180" s="3"/>
      <c r="F180" s="3"/>
      <c r="G180" s="4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3"/>
      <c r="E181" s="3"/>
      <c r="F181" s="3"/>
      <c r="G181" s="4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3"/>
      <c r="E182" s="3"/>
      <c r="F182" s="3"/>
      <c r="G182" s="4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3"/>
      <c r="E183" s="3"/>
      <c r="F183" s="3"/>
      <c r="G183" s="4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3"/>
      <c r="E184" s="3"/>
      <c r="F184" s="3"/>
      <c r="G184" s="4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3"/>
      <c r="E185" s="3"/>
      <c r="F185" s="3"/>
      <c r="G185" s="4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3"/>
      <c r="E186" s="3"/>
      <c r="F186" s="3"/>
      <c r="G186" s="4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3"/>
      <c r="E187" s="3"/>
      <c r="F187" s="3"/>
      <c r="G187" s="4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3"/>
      <c r="E188" s="3"/>
      <c r="F188" s="3"/>
      <c r="G188" s="4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3"/>
      <c r="E189" s="3"/>
      <c r="F189" s="3"/>
      <c r="G189" s="4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3"/>
      <c r="E190" s="3"/>
      <c r="F190" s="3"/>
      <c r="G190" s="4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3"/>
      <c r="E191" s="3"/>
      <c r="F191" s="3"/>
      <c r="G191" s="4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3"/>
      <c r="E192" s="3"/>
      <c r="F192" s="3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3"/>
      <c r="E193" s="3"/>
      <c r="F193" s="3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3"/>
      <c r="E194" s="3"/>
      <c r="F194" s="3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3"/>
      <c r="E195" s="3"/>
      <c r="F195" s="3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3"/>
      <c r="E196" s="3"/>
      <c r="F196" s="3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3"/>
      <c r="E197" s="3"/>
      <c r="F197" s="3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3"/>
      <c r="E198" s="3"/>
      <c r="F198" s="3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3"/>
      <c r="E199" s="3"/>
      <c r="F199" s="3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3"/>
      <c r="E200" s="3"/>
      <c r="F200" s="3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3"/>
      <c r="E201" s="3"/>
      <c r="F201" s="3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3"/>
      <c r="E202" s="3"/>
      <c r="F202" s="3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3"/>
      <c r="E203" s="3"/>
      <c r="F203" s="3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3"/>
      <c r="E204" s="3"/>
      <c r="F204" s="3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3"/>
      <c r="E205" s="3"/>
      <c r="F205" s="3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3"/>
      <c r="E206" s="3"/>
      <c r="F206" s="3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3"/>
      <c r="E207" s="3"/>
      <c r="F207" s="3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3"/>
      <c r="E208" s="3"/>
      <c r="F208" s="3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3"/>
      <c r="E209" s="3"/>
      <c r="F209" s="3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3"/>
      <c r="E210" s="3"/>
      <c r="F210" s="3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3"/>
      <c r="E211" s="3"/>
      <c r="F211" s="3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3"/>
      <c r="E212" s="3"/>
      <c r="F212" s="3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3"/>
      <c r="E213" s="3"/>
      <c r="F213" s="3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3"/>
      <c r="E214" s="3"/>
      <c r="F214" s="3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3"/>
      <c r="E215" s="3"/>
      <c r="F215" s="3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3"/>
      <c r="E216" s="3"/>
      <c r="F216" s="3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3"/>
      <c r="E217" s="3"/>
      <c r="F217" s="3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3"/>
      <c r="E218" s="3"/>
      <c r="F218" s="3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3"/>
      <c r="E219" s="3"/>
      <c r="F219" s="3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3"/>
      <c r="E220" s="3"/>
      <c r="F220" s="3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3"/>
      <c r="E221" s="3"/>
      <c r="F221" s="3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3"/>
      <c r="E222" s="3"/>
      <c r="F222" s="3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3"/>
      <c r="E223" s="3"/>
      <c r="F223" s="3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3"/>
      <c r="E224" s="3"/>
      <c r="F224" s="3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3"/>
      <c r="E225" s="3"/>
      <c r="F225" s="3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3"/>
      <c r="E226" s="3"/>
      <c r="F226" s="3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3"/>
      <c r="E227" s="3"/>
      <c r="F227" s="3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3"/>
      <c r="E228" s="3"/>
      <c r="F228" s="3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3"/>
      <c r="E229" s="3"/>
      <c r="F229" s="3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3"/>
      <c r="E230" s="3"/>
      <c r="F230" s="3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3"/>
      <c r="E231" s="3"/>
      <c r="F231" s="3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3"/>
      <c r="E232" s="3"/>
      <c r="F232" s="3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3"/>
      <c r="E233" s="3"/>
      <c r="F233" s="3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3"/>
      <c r="E234" s="3"/>
      <c r="F234" s="3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3"/>
      <c r="E235" s="3"/>
      <c r="F235" s="3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3"/>
      <c r="E236" s="3"/>
      <c r="F236" s="3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3"/>
      <c r="E237" s="3"/>
      <c r="F237" s="3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3"/>
      <c r="E238" s="3"/>
      <c r="F238" s="3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3"/>
      <c r="E239" s="3"/>
      <c r="F239" s="3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3"/>
      <c r="E240" s="3"/>
      <c r="F240" s="3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3"/>
      <c r="E241" s="3"/>
      <c r="F241" s="3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3"/>
      <c r="E242" s="3"/>
      <c r="F242" s="3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3"/>
      <c r="E243" s="3"/>
      <c r="F243" s="3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3"/>
      <c r="E244" s="3"/>
      <c r="F244" s="3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3"/>
      <c r="E245" s="3"/>
      <c r="F245" s="3"/>
      <c r="G245" s="4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3"/>
      <c r="E246" s="3"/>
      <c r="F246" s="3"/>
      <c r="G246" s="4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3"/>
      <c r="E247" s="3"/>
      <c r="F247" s="3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3"/>
      <c r="E248" s="3"/>
      <c r="F248" s="3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3"/>
      <c r="E249" s="3"/>
      <c r="F249" s="3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3"/>
      <c r="E250" s="3"/>
      <c r="F250" s="3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3"/>
      <c r="E251" s="3"/>
      <c r="F251" s="3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3"/>
      <c r="E252" s="3"/>
      <c r="F252" s="3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3"/>
      <c r="E253" s="3"/>
      <c r="F253" s="3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3"/>
      <c r="E254" s="3"/>
      <c r="F254" s="3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3"/>
      <c r="E255" s="3"/>
      <c r="F255" s="3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3"/>
      <c r="E256" s="3"/>
      <c r="F256" s="3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3"/>
      <c r="E257" s="3"/>
      <c r="F257" s="3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3"/>
      <c r="E258" s="3"/>
      <c r="F258" s="3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3"/>
      <c r="E259" s="3"/>
      <c r="F259" s="3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3"/>
      <c r="E260" s="3"/>
      <c r="F260" s="3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3"/>
      <c r="E261" s="3"/>
      <c r="F261" s="3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3"/>
      <c r="E262" s="3"/>
      <c r="F262" s="3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3"/>
      <c r="E263" s="3"/>
      <c r="F263" s="3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3"/>
      <c r="E264" s="3"/>
      <c r="F264" s="3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3"/>
      <c r="E265" s="3"/>
      <c r="F265" s="3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3"/>
      <c r="E266" s="3"/>
      <c r="F266" s="3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3"/>
      <c r="E267" s="3"/>
      <c r="F267" s="3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3"/>
      <c r="E268" s="3"/>
      <c r="F268" s="3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3"/>
      <c r="E269" s="3"/>
      <c r="F269" s="3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3"/>
      <c r="E270" s="3"/>
      <c r="F270" s="3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3"/>
      <c r="E271" s="3"/>
      <c r="F271" s="3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3"/>
      <c r="E272" s="3"/>
      <c r="F272" s="3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3"/>
      <c r="E273" s="3"/>
      <c r="F273" s="3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3"/>
      <c r="E274" s="3"/>
      <c r="F274" s="3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3"/>
      <c r="E275" s="3"/>
      <c r="F275" s="3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3"/>
      <c r="E276" s="3"/>
      <c r="F276" s="3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3"/>
      <c r="E277" s="3"/>
      <c r="F277" s="3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3"/>
      <c r="E278" s="3"/>
      <c r="F278" s="3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3"/>
      <c r="E279" s="3"/>
      <c r="F279" s="3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3"/>
      <c r="E280" s="3"/>
      <c r="F280" s="3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3"/>
      <c r="E281" s="3"/>
      <c r="F281" s="3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3"/>
      <c r="E282" s="3"/>
      <c r="F282" s="3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3"/>
      <c r="E283" s="3"/>
      <c r="F283" s="3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3"/>
      <c r="E284" s="3"/>
      <c r="F284" s="3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3"/>
      <c r="E285" s="3"/>
      <c r="F285" s="3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3"/>
      <c r="E286" s="3"/>
      <c r="F286" s="3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3"/>
      <c r="E287" s="3"/>
      <c r="F287" s="3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3"/>
      <c r="E288" s="3"/>
      <c r="F288" s="3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3"/>
      <c r="E289" s="3"/>
      <c r="F289" s="3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3"/>
      <c r="E290" s="3"/>
      <c r="F290" s="3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3"/>
      <c r="E291" s="3"/>
      <c r="F291" s="3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3"/>
      <c r="E292" s="3"/>
      <c r="F292" s="3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3"/>
      <c r="E293" s="3"/>
      <c r="F293" s="3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3"/>
      <c r="E294" s="3"/>
      <c r="F294" s="3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3"/>
      <c r="E295" s="3"/>
      <c r="F295" s="3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3"/>
      <c r="E296" s="3"/>
      <c r="F296" s="3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3"/>
      <c r="E297" s="3"/>
      <c r="F297" s="3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3"/>
      <c r="E298" s="3"/>
      <c r="F298" s="3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3"/>
      <c r="E299" s="3"/>
      <c r="F299" s="3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3"/>
      <c r="E300" s="3"/>
      <c r="F300" s="3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3"/>
      <c r="E301" s="3"/>
      <c r="F301" s="3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3"/>
      <c r="E302" s="3"/>
      <c r="F302" s="3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3"/>
      <c r="E303" s="3"/>
      <c r="F303" s="3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3"/>
      <c r="E304" s="3"/>
      <c r="F304" s="3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3"/>
      <c r="E305" s="3"/>
      <c r="F305" s="3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3"/>
      <c r="E306" s="3"/>
      <c r="F306" s="3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3"/>
      <c r="E307" s="3"/>
      <c r="F307" s="3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3"/>
      <c r="E308" s="3"/>
      <c r="F308" s="3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3"/>
      <c r="E309" s="3"/>
      <c r="F309" s="3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3"/>
      <c r="E310" s="3"/>
      <c r="F310" s="3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3"/>
      <c r="E311" s="3"/>
      <c r="F311" s="3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3"/>
      <c r="E312" s="3"/>
      <c r="F312" s="3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3"/>
      <c r="E313" s="3"/>
      <c r="F313" s="3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3"/>
      <c r="E314" s="3"/>
      <c r="F314" s="3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3"/>
      <c r="E315" s="3"/>
      <c r="F315" s="3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3"/>
      <c r="E316" s="3"/>
      <c r="F316" s="3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3"/>
      <c r="E317" s="3"/>
      <c r="F317" s="3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3"/>
      <c r="E318" s="3"/>
      <c r="F318" s="3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3"/>
      <c r="E319" s="3"/>
      <c r="F319" s="3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3"/>
      <c r="E320" s="3"/>
      <c r="F320" s="3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3"/>
      <c r="E321" s="3"/>
      <c r="F321" s="3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3"/>
      <c r="E322" s="3"/>
      <c r="F322" s="3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3"/>
      <c r="E323" s="3"/>
      <c r="F323" s="3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3"/>
      <c r="E324" s="3"/>
      <c r="F324" s="3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3"/>
      <c r="E325" s="3"/>
      <c r="F325" s="3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3"/>
      <c r="E326" s="3"/>
      <c r="F326" s="3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3"/>
      <c r="E327" s="3"/>
      <c r="F327" s="3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3"/>
      <c r="E328" s="3"/>
      <c r="F328" s="3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3"/>
      <c r="E329" s="3"/>
      <c r="F329" s="3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3"/>
      <c r="E330" s="3"/>
      <c r="F330" s="3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3"/>
      <c r="E331" s="3"/>
      <c r="F331" s="3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3"/>
      <c r="E332" s="3"/>
      <c r="F332" s="3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3"/>
      <c r="E333" s="3"/>
      <c r="F333" s="3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3"/>
      <c r="E334" s="3"/>
      <c r="F334" s="3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3"/>
      <c r="E335" s="3"/>
      <c r="F335" s="3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3"/>
      <c r="E336" s="3"/>
      <c r="F336" s="3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3"/>
      <c r="E337" s="3"/>
      <c r="F337" s="3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3"/>
      <c r="E338" s="3"/>
      <c r="F338" s="3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3"/>
      <c r="E339" s="3"/>
      <c r="F339" s="3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3"/>
      <c r="E340" s="3"/>
      <c r="F340" s="3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3"/>
      <c r="E341" s="3"/>
      <c r="F341" s="3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3"/>
      <c r="E342" s="3"/>
      <c r="F342" s="3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3"/>
      <c r="E343" s="3"/>
      <c r="F343" s="3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3"/>
      <c r="E344" s="3"/>
      <c r="F344" s="3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3"/>
      <c r="E345" s="3"/>
      <c r="F345" s="3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3"/>
      <c r="E346" s="3"/>
      <c r="F346" s="3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3"/>
      <c r="E347" s="3"/>
      <c r="F347" s="3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3"/>
      <c r="E348" s="3"/>
      <c r="F348" s="3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3"/>
      <c r="E349" s="3"/>
      <c r="F349" s="3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3"/>
      <c r="E350" s="3"/>
      <c r="F350" s="3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3"/>
      <c r="E351" s="3"/>
      <c r="F351" s="3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3"/>
      <c r="E352" s="3"/>
      <c r="F352" s="3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3"/>
      <c r="E353" s="3"/>
      <c r="F353" s="3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3"/>
      <c r="E354" s="3"/>
      <c r="F354" s="3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3"/>
      <c r="E355" s="3"/>
      <c r="F355" s="3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3"/>
      <c r="E356" s="3"/>
      <c r="F356" s="3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3"/>
      <c r="E357" s="3"/>
      <c r="F357" s="3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3"/>
      <c r="E358" s="3"/>
      <c r="F358" s="3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3"/>
      <c r="E359" s="3"/>
      <c r="F359" s="3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3"/>
      <c r="E360" s="3"/>
      <c r="F360" s="3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3"/>
      <c r="E361" s="3"/>
      <c r="F361" s="3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3"/>
      <c r="E362" s="3"/>
      <c r="F362" s="3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3"/>
      <c r="E363" s="3"/>
      <c r="F363" s="3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3"/>
      <c r="E364" s="3"/>
      <c r="F364" s="3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3"/>
      <c r="E365" s="3"/>
      <c r="F365" s="3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3"/>
      <c r="E366" s="3"/>
      <c r="F366" s="3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3"/>
      <c r="E367" s="3"/>
      <c r="F367" s="3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3"/>
      <c r="E368" s="3"/>
      <c r="F368" s="3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3"/>
      <c r="E369" s="3"/>
      <c r="F369" s="3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3"/>
      <c r="E370" s="3"/>
      <c r="F370" s="3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3"/>
      <c r="E371" s="3"/>
      <c r="F371" s="3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3"/>
      <c r="E372" s="3"/>
      <c r="F372" s="3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3"/>
      <c r="E373" s="3"/>
      <c r="F373" s="3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3"/>
      <c r="E374" s="3"/>
      <c r="F374" s="3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3"/>
      <c r="E375" s="3"/>
      <c r="F375" s="3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3"/>
      <c r="E376" s="3"/>
      <c r="F376" s="3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3"/>
      <c r="E377" s="3"/>
      <c r="F377" s="3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3"/>
      <c r="E378" s="3"/>
      <c r="F378" s="3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3"/>
      <c r="E379" s="3"/>
      <c r="F379" s="3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3"/>
      <c r="E380" s="3"/>
      <c r="F380" s="3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3"/>
      <c r="E381" s="3"/>
      <c r="F381" s="3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3"/>
      <c r="E382" s="3"/>
      <c r="F382" s="3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3"/>
      <c r="E383" s="3"/>
      <c r="F383" s="3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3"/>
      <c r="E384" s="3"/>
      <c r="F384" s="3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3"/>
      <c r="E385" s="3"/>
      <c r="F385" s="3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3"/>
      <c r="E386" s="3"/>
      <c r="F386" s="3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3"/>
      <c r="E387" s="3"/>
      <c r="F387" s="3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3"/>
      <c r="E388" s="3"/>
      <c r="F388" s="3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3"/>
      <c r="E389" s="3"/>
      <c r="F389" s="3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3"/>
      <c r="E390" s="3"/>
      <c r="F390" s="3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3"/>
      <c r="E391" s="3"/>
      <c r="F391" s="3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3"/>
      <c r="E392" s="3"/>
      <c r="F392" s="3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3"/>
      <c r="E393" s="3"/>
      <c r="F393" s="3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3"/>
      <c r="E394" s="3"/>
      <c r="F394" s="3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3"/>
      <c r="E395" s="3"/>
      <c r="F395" s="3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3"/>
      <c r="E396" s="3"/>
      <c r="F396" s="3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3"/>
      <c r="E397" s="3"/>
      <c r="F397" s="3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3"/>
      <c r="E398" s="3"/>
      <c r="F398" s="3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3"/>
      <c r="E399" s="3"/>
      <c r="F399" s="3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3"/>
      <c r="E400" s="3"/>
      <c r="F400" s="3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3"/>
      <c r="E401" s="3"/>
      <c r="F401" s="3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3"/>
      <c r="E402" s="3"/>
      <c r="F402" s="3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3"/>
      <c r="E403" s="3"/>
      <c r="F403" s="3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3"/>
      <c r="E404" s="3"/>
      <c r="F404" s="3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3"/>
      <c r="E405" s="3"/>
      <c r="F405" s="3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3"/>
      <c r="E406" s="3"/>
      <c r="F406" s="3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3"/>
      <c r="E407" s="3"/>
      <c r="F407" s="3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3"/>
      <c r="E408" s="3"/>
      <c r="F408" s="3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3"/>
      <c r="E409" s="3"/>
      <c r="F409" s="3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3"/>
      <c r="E410" s="3"/>
      <c r="F410" s="3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3"/>
      <c r="E411" s="3"/>
      <c r="F411" s="3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3"/>
      <c r="E412" s="3"/>
      <c r="F412" s="3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3"/>
      <c r="E413" s="3"/>
      <c r="F413" s="3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3"/>
      <c r="E414" s="3"/>
      <c r="F414" s="3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3"/>
      <c r="E415" s="3"/>
      <c r="F415" s="3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3"/>
      <c r="E416" s="3"/>
      <c r="F416" s="3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3"/>
      <c r="E417" s="3"/>
      <c r="F417" s="3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3"/>
      <c r="E418" s="3"/>
      <c r="F418" s="3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3"/>
      <c r="E419" s="3"/>
      <c r="F419" s="3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3"/>
      <c r="E420" s="3"/>
      <c r="F420" s="3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3"/>
      <c r="E421" s="3"/>
      <c r="F421" s="3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3"/>
      <c r="E422" s="3"/>
      <c r="F422" s="3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3"/>
      <c r="E423" s="3"/>
      <c r="F423" s="3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3"/>
      <c r="E424" s="3"/>
      <c r="F424" s="3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3"/>
      <c r="E425" s="3"/>
      <c r="F425" s="3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3"/>
      <c r="E426" s="3"/>
      <c r="F426" s="3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3"/>
      <c r="E427" s="3"/>
      <c r="F427" s="3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3"/>
      <c r="E428" s="3"/>
      <c r="F428" s="3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3"/>
      <c r="E429" s="3"/>
      <c r="F429" s="3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3"/>
      <c r="E430" s="3"/>
      <c r="F430" s="3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3"/>
      <c r="E431" s="3"/>
      <c r="F431" s="3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3"/>
      <c r="E432" s="3"/>
      <c r="F432" s="3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3"/>
      <c r="E433" s="3"/>
      <c r="F433" s="3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3"/>
      <c r="E434" s="3"/>
      <c r="F434" s="3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3"/>
      <c r="E435" s="3"/>
      <c r="F435" s="3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3"/>
      <c r="E436" s="3"/>
      <c r="F436" s="3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3"/>
      <c r="E437" s="3"/>
      <c r="F437" s="3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3"/>
      <c r="E438" s="3"/>
      <c r="F438" s="3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3"/>
      <c r="E439" s="3"/>
      <c r="F439" s="3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3"/>
      <c r="E440" s="3"/>
      <c r="F440" s="3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3"/>
      <c r="E441" s="3"/>
      <c r="F441" s="3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3"/>
      <c r="E442" s="3"/>
      <c r="F442" s="3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3"/>
      <c r="E443" s="3"/>
      <c r="F443" s="3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3"/>
      <c r="E444" s="3"/>
      <c r="F444" s="3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3"/>
      <c r="E445" s="3"/>
      <c r="F445" s="3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3"/>
      <c r="E446" s="3"/>
      <c r="F446" s="3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3"/>
      <c r="E447" s="3"/>
      <c r="F447" s="3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3"/>
      <c r="E448" s="3"/>
      <c r="F448" s="3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3"/>
      <c r="E449" s="3"/>
      <c r="F449" s="3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3"/>
      <c r="E450" s="3"/>
      <c r="F450" s="3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3"/>
      <c r="E451" s="3"/>
      <c r="F451" s="3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3"/>
      <c r="E452" s="3"/>
      <c r="F452" s="3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3"/>
      <c r="E453" s="3"/>
      <c r="F453" s="3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3"/>
      <c r="E454" s="3"/>
      <c r="F454" s="3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3"/>
      <c r="E455" s="3"/>
      <c r="F455" s="3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3"/>
      <c r="E456" s="3"/>
      <c r="F456" s="3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3"/>
      <c r="E457" s="3"/>
      <c r="F457" s="3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3"/>
      <c r="E458" s="3"/>
      <c r="F458" s="3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3"/>
      <c r="E459" s="3"/>
      <c r="F459" s="3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3"/>
      <c r="E460" s="3"/>
      <c r="F460" s="3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3"/>
      <c r="E461" s="3"/>
      <c r="F461" s="3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3"/>
      <c r="E462" s="3"/>
      <c r="F462" s="3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3"/>
      <c r="E463" s="3"/>
      <c r="F463" s="3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3"/>
      <c r="E464" s="3"/>
      <c r="F464" s="3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3"/>
      <c r="E465" s="3"/>
      <c r="F465" s="3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3"/>
      <c r="E466" s="3"/>
      <c r="F466" s="3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3"/>
      <c r="E467" s="3"/>
      <c r="F467" s="3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3"/>
      <c r="E468" s="3"/>
      <c r="F468" s="3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3"/>
      <c r="E469" s="3"/>
      <c r="F469" s="3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3"/>
      <c r="E470" s="3"/>
      <c r="F470" s="3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3"/>
      <c r="E471" s="3"/>
      <c r="F471" s="3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3"/>
      <c r="E472" s="3"/>
      <c r="F472" s="3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3"/>
      <c r="E473" s="3"/>
      <c r="F473" s="3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3"/>
      <c r="E474" s="3"/>
      <c r="F474" s="3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3"/>
      <c r="E475" s="3"/>
      <c r="F475" s="3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3"/>
      <c r="E476" s="3"/>
      <c r="F476" s="3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3"/>
      <c r="E477" s="3"/>
      <c r="F477" s="3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3"/>
      <c r="E478" s="3"/>
      <c r="F478" s="3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3"/>
      <c r="E479" s="3"/>
      <c r="F479" s="3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3"/>
      <c r="E480" s="3"/>
      <c r="F480" s="3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3"/>
      <c r="E481" s="3"/>
      <c r="F481" s="3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3"/>
      <c r="E482" s="3"/>
      <c r="F482" s="3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3"/>
      <c r="E483" s="3"/>
      <c r="F483" s="3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3"/>
      <c r="E484" s="3"/>
      <c r="F484" s="3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3"/>
      <c r="E485" s="3"/>
      <c r="F485" s="3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3"/>
      <c r="E486" s="3"/>
      <c r="F486" s="3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3"/>
      <c r="E487" s="3"/>
      <c r="F487" s="3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3"/>
      <c r="E488" s="3"/>
      <c r="F488" s="3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3"/>
      <c r="E489" s="3"/>
      <c r="F489" s="3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3"/>
      <c r="E490" s="3"/>
      <c r="F490" s="3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3"/>
      <c r="E491" s="3"/>
      <c r="F491" s="3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3"/>
      <c r="E492" s="3"/>
      <c r="F492" s="3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3"/>
      <c r="E493" s="3"/>
      <c r="F493" s="3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3"/>
      <c r="E494" s="3"/>
      <c r="F494" s="3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3"/>
      <c r="E495" s="3"/>
      <c r="F495" s="3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3"/>
      <c r="E496" s="3"/>
      <c r="F496" s="3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3"/>
      <c r="E497" s="3"/>
      <c r="F497" s="3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3"/>
      <c r="E498" s="3"/>
      <c r="F498" s="3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3"/>
      <c r="E499" s="3"/>
      <c r="F499" s="3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3"/>
      <c r="E500" s="3"/>
      <c r="F500" s="3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3"/>
      <c r="E501" s="3"/>
      <c r="F501" s="3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3"/>
      <c r="E502" s="3"/>
      <c r="F502" s="3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3"/>
      <c r="E503" s="3"/>
      <c r="F503" s="3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3"/>
      <c r="E504" s="3"/>
      <c r="F504" s="3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3"/>
      <c r="E505" s="3"/>
      <c r="F505" s="3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3"/>
      <c r="E506" s="3"/>
      <c r="F506" s="3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3"/>
      <c r="E507" s="3"/>
      <c r="F507" s="3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3"/>
      <c r="E508" s="3"/>
      <c r="F508" s="3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3"/>
      <c r="E509" s="3"/>
      <c r="F509" s="3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3"/>
      <c r="E510" s="3"/>
      <c r="F510" s="3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3"/>
      <c r="E511" s="3"/>
      <c r="F511" s="3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3"/>
      <c r="E512" s="3"/>
      <c r="F512" s="3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3"/>
      <c r="E513" s="3"/>
      <c r="F513" s="3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3"/>
      <c r="E514" s="3"/>
      <c r="F514" s="3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3"/>
      <c r="E515" s="3"/>
      <c r="F515" s="3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3"/>
      <c r="E516" s="3"/>
      <c r="F516" s="3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3"/>
      <c r="E517" s="3"/>
      <c r="F517" s="3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3"/>
      <c r="E518" s="3"/>
      <c r="F518" s="3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3"/>
      <c r="E519" s="3"/>
      <c r="F519" s="3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3"/>
      <c r="E520" s="3"/>
      <c r="F520" s="3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3"/>
      <c r="E521" s="3"/>
      <c r="F521" s="3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3"/>
      <c r="E522" s="3"/>
      <c r="F522" s="3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3"/>
      <c r="E523" s="3"/>
      <c r="F523" s="3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3"/>
      <c r="E524" s="3"/>
      <c r="F524" s="3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3"/>
      <c r="E525" s="3"/>
      <c r="F525" s="3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3"/>
      <c r="E526" s="3"/>
      <c r="F526" s="3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3"/>
      <c r="E527" s="3"/>
      <c r="F527" s="3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3"/>
      <c r="E528" s="3"/>
      <c r="F528" s="3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3"/>
      <c r="E529" s="3"/>
      <c r="F529" s="3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3"/>
      <c r="E530" s="3"/>
      <c r="F530" s="3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3"/>
      <c r="E531" s="3"/>
      <c r="F531" s="3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3"/>
      <c r="E532" s="3"/>
      <c r="F532" s="3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3"/>
      <c r="E533" s="3"/>
      <c r="F533" s="3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3"/>
      <c r="E534" s="3"/>
      <c r="F534" s="3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3"/>
      <c r="E535" s="3"/>
      <c r="F535" s="3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3"/>
      <c r="E536" s="3"/>
      <c r="F536" s="3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3"/>
      <c r="E537" s="3"/>
      <c r="F537" s="3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3"/>
      <c r="E538" s="3"/>
      <c r="F538" s="3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3"/>
      <c r="E539" s="3"/>
      <c r="F539" s="3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3"/>
      <c r="E540" s="3"/>
      <c r="F540" s="3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3"/>
      <c r="E541" s="3"/>
      <c r="F541" s="3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3"/>
      <c r="E542" s="3"/>
      <c r="F542" s="3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3"/>
      <c r="E543" s="3"/>
      <c r="F543" s="3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3"/>
      <c r="E544" s="3"/>
      <c r="F544" s="3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3"/>
      <c r="E545" s="3"/>
      <c r="F545" s="3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3"/>
      <c r="E546" s="3"/>
      <c r="F546" s="3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3"/>
      <c r="E547" s="3"/>
      <c r="F547" s="3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3"/>
      <c r="E548" s="3"/>
      <c r="F548" s="3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3"/>
      <c r="E549" s="3"/>
      <c r="F549" s="3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3"/>
      <c r="E550" s="3"/>
      <c r="F550" s="3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3"/>
      <c r="E551" s="3"/>
      <c r="F551" s="3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3"/>
      <c r="E552" s="3"/>
      <c r="F552" s="3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3"/>
      <c r="E553" s="3"/>
      <c r="F553" s="3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3"/>
      <c r="E554" s="3"/>
      <c r="F554" s="3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3"/>
      <c r="E555" s="3"/>
      <c r="F555" s="3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3"/>
      <c r="E556" s="3"/>
      <c r="F556" s="3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3"/>
      <c r="E557" s="3"/>
      <c r="F557" s="3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3"/>
      <c r="E558" s="3"/>
      <c r="F558" s="3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3"/>
      <c r="E559" s="3"/>
      <c r="F559" s="3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3"/>
      <c r="E560" s="3"/>
      <c r="F560" s="3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3"/>
      <c r="E561" s="3"/>
      <c r="F561" s="3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3"/>
      <c r="E562" s="3"/>
      <c r="F562" s="3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3"/>
      <c r="E563" s="3"/>
      <c r="F563" s="3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3"/>
      <c r="E564" s="3"/>
      <c r="F564" s="3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3"/>
      <c r="E565" s="3"/>
      <c r="F565" s="3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3"/>
      <c r="E566" s="3"/>
      <c r="F566" s="3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3"/>
      <c r="E567" s="3"/>
      <c r="F567" s="3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3"/>
      <c r="E568" s="3"/>
      <c r="F568" s="3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3"/>
      <c r="E569" s="3"/>
      <c r="F569" s="3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3"/>
      <c r="E570" s="3"/>
      <c r="F570" s="3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3"/>
      <c r="E571" s="3"/>
      <c r="F571" s="3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3"/>
      <c r="E572" s="3"/>
      <c r="F572" s="3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3"/>
      <c r="E573" s="3"/>
      <c r="F573" s="3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3"/>
      <c r="E574" s="3"/>
      <c r="F574" s="3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3"/>
      <c r="E575" s="3"/>
      <c r="F575" s="3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3"/>
      <c r="E576" s="3"/>
      <c r="F576" s="3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3"/>
      <c r="E577" s="3"/>
      <c r="F577" s="3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3"/>
      <c r="E578" s="3"/>
      <c r="F578" s="3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3"/>
      <c r="E579" s="3"/>
      <c r="F579" s="3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3"/>
      <c r="E580" s="3"/>
      <c r="F580" s="3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3"/>
      <c r="E581" s="3"/>
      <c r="F581" s="3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3"/>
      <c r="E582" s="3"/>
      <c r="F582" s="3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3"/>
      <c r="E583" s="3"/>
      <c r="F583" s="3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3"/>
      <c r="E584" s="3"/>
      <c r="F584" s="3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3"/>
      <c r="E585" s="3"/>
      <c r="F585" s="3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3"/>
      <c r="E586" s="3"/>
      <c r="F586" s="3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3"/>
      <c r="E587" s="3"/>
      <c r="F587" s="3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3"/>
      <c r="E588" s="3"/>
      <c r="F588" s="3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3"/>
      <c r="E589" s="3"/>
      <c r="F589" s="3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3"/>
      <c r="E590" s="3"/>
      <c r="F590" s="3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3"/>
      <c r="E591" s="3"/>
      <c r="F591" s="3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3"/>
      <c r="E592" s="3"/>
      <c r="F592" s="3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3"/>
      <c r="E593" s="3"/>
      <c r="F593" s="3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3"/>
      <c r="E594" s="3"/>
      <c r="F594" s="3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3"/>
      <c r="E595" s="3"/>
      <c r="F595" s="3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3"/>
      <c r="E596" s="3"/>
      <c r="F596" s="3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3"/>
      <c r="E597" s="3"/>
      <c r="F597" s="3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3"/>
      <c r="E598" s="3"/>
      <c r="F598" s="3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3"/>
      <c r="E599" s="3"/>
      <c r="F599" s="3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3"/>
      <c r="E600" s="3"/>
      <c r="F600" s="3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3"/>
      <c r="E601" s="3"/>
      <c r="F601" s="3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3"/>
      <c r="E602" s="3"/>
      <c r="F602" s="3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3"/>
      <c r="E603" s="3"/>
      <c r="F603" s="3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3"/>
      <c r="E604" s="3"/>
      <c r="F604" s="3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3"/>
      <c r="E605" s="3"/>
      <c r="F605" s="3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3"/>
      <c r="E606" s="3"/>
      <c r="F606" s="3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3"/>
      <c r="E607" s="3"/>
      <c r="F607" s="3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3"/>
      <c r="E608" s="3"/>
      <c r="F608" s="3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3"/>
      <c r="E609" s="3"/>
      <c r="F609" s="3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3"/>
      <c r="E610" s="3"/>
      <c r="F610" s="3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3"/>
      <c r="E611" s="3"/>
      <c r="F611" s="3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3"/>
      <c r="E612" s="3"/>
      <c r="F612" s="3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3"/>
      <c r="E613" s="3"/>
      <c r="F613" s="3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3"/>
      <c r="E614" s="3"/>
      <c r="F614" s="3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3"/>
      <c r="E615" s="3"/>
      <c r="F615" s="3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3"/>
      <c r="E616" s="3"/>
      <c r="F616" s="3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3"/>
      <c r="E617" s="3"/>
      <c r="F617" s="3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3"/>
      <c r="E618" s="3"/>
      <c r="F618" s="3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3"/>
      <c r="E619" s="3"/>
      <c r="F619" s="3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3"/>
      <c r="E620" s="3"/>
      <c r="F620" s="3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3"/>
      <c r="E621" s="3"/>
      <c r="F621" s="3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3"/>
      <c r="E622" s="3"/>
      <c r="F622" s="3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3"/>
      <c r="E623" s="3"/>
      <c r="F623" s="3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3"/>
      <c r="E624" s="3"/>
      <c r="F624" s="3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3"/>
      <c r="E625" s="3"/>
      <c r="F625" s="3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3"/>
      <c r="E626" s="3"/>
      <c r="F626" s="3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3"/>
      <c r="E627" s="3"/>
      <c r="F627" s="3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3"/>
      <c r="E628" s="3"/>
      <c r="F628" s="3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3"/>
      <c r="E629" s="3"/>
      <c r="F629" s="3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3"/>
      <c r="E630" s="3"/>
      <c r="F630" s="3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3"/>
      <c r="E631" s="3"/>
      <c r="F631" s="3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3"/>
      <c r="E632" s="3"/>
      <c r="F632" s="3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3"/>
      <c r="E633" s="3"/>
      <c r="F633" s="3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3"/>
      <c r="E634" s="3"/>
      <c r="F634" s="3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3"/>
      <c r="E635" s="3"/>
      <c r="F635" s="3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3"/>
      <c r="E636" s="3"/>
      <c r="F636" s="3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3"/>
      <c r="E637" s="3"/>
      <c r="F637" s="3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3"/>
      <c r="E638" s="3"/>
      <c r="F638" s="3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3"/>
      <c r="E639" s="3"/>
      <c r="F639" s="3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3"/>
      <c r="E640" s="3"/>
      <c r="F640" s="3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3"/>
      <c r="E641" s="3"/>
      <c r="F641" s="3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3"/>
      <c r="E642" s="3"/>
      <c r="F642" s="3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3"/>
      <c r="E643" s="3"/>
      <c r="F643" s="3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3"/>
      <c r="E644" s="3"/>
      <c r="F644" s="3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3"/>
      <c r="E645" s="3"/>
      <c r="F645" s="3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3"/>
      <c r="E646" s="3"/>
      <c r="F646" s="3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3"/>
      <c r="E647" s="3"/>
      <c r="F647" s="3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3"/>
      <c r="E648" s="3"/>
      <c r="F648" s="3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3"/>
      <c r="E649" s="3"/>
      <c r="F649" s="3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3"/>
      <c r="E650" s="3"/>
      <c r="F650" s="3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3"/>
      <c r="E651" s="3"/>
      <c r="F651" s="3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3"/>
      <c r="E652" s="3"/>
      <c r="F652" s="3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3"/>
      <c r="E653" s="3"/>
      <c r="F653" s="3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3"/>
      <c r="E654" s="3"/>
      <c r="F654" s="3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3"/>
      <c r="E655" s="3"/>
      <c r="F655" s="3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3"/>
      <c r="E656" s="3"/>
      <c r="F656" s="3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3"/>
      <c r="E657" s="3"/>
      <c r="F657" s="3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3"/>
      <c r="E658" s="3"/>
      <c r="F658" s="3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3"/>
      <c r="E659" s="3"/>
      <c r="F659" s="3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3"/>
      <c r="E660" s="3"/>
      <c r="F660" s="3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3"/>
      <c r="E661" s="3"/>
      <c r="F661" s="3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3"/>
      <c r="E662" s="3"/>
      <c r="F662" s="3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3"/>
      <c r="E663" s="3"/>
      <c r="F663" s="3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3"/>
      <c r="E664" s="3"/>
      <c r="F664" s="3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3"/>
      <c r="E665" s="3"/>
      <c r="F665" s="3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3"/>
      <c r="E666" s="3"/>
      <c r="F666" s="3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3"/>
      <c r="E667" s="3"/>
      <c r="F667" s="3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3"/>
      <c r="E668" s="3"/>
      <c r="F668" s="3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3"/>
      <c r="E669" s="3"/>
      <c r="F669" s="3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3"/>
      <c r="E670" s="3"/>
      <c r="F670" s="3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3"/>
      <c r="E671" s="3"/>
      <c r="F671" s="3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3"/>
      <c r="E672" s="3"/>
      <c r="F672" s="3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3"/>
      <c r="E673" s="3"/>
      <c r="F673" s="3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3"/>
      <c r="E674" s="3"/>
      <c r="F674" s="3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3"/>
      <c r="E675" s="3"/>
      <c r="F675" s="3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3"/>
      <c r="E676" s="3"/>
      <c r="F676" s="3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3"/>
      <c r="E677" s="3"/>
      <c r="F677" s="3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3"/>
      <c r="E678" s="3"/>
      <c r="F678" s="3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3"/>
      <c r="E679" s="3"/>
      <c r="F679" s="3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3"/>
      <c r="E680" s="3"/>
      <c r="F680" s="3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3"/>
      <c r="E681" s="3"/>
      <c r="F681" s="3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3"/>
      <c r="E682" s="3"/>
      <c r="F682" s="3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3"/>
      <c r="E683" s="3"/>
      <c r="F683" s="3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3"/>
      <c r="E684" s="3"/>
      <c r="F684" s="3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3"/>
      <c r="E685" s="3"/>
      <c r="F685" s="3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3"/>
      <c r="E686" s="3"/>
      <c r="F686" s="3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3"/>
      <c r="E687" s="3"/>
      <c r="F687" s="3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3"/>
      <c r="E688" s="3"/>
      <c r="F688" s="3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3"/>
      <c r="E689" s="3"/>
      <c r="F689" s="3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3"/>
      <c r="E690" s="3"/>
      <c r="F690" s="3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3"/>
      <c r="E691" s="3"/>
      <c r="F691" s="3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3"/>
      <c r="E692" s="3"/>
      <c r="F692" s="3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3"/>
      <c r="E693" s="3"/>
      <c r="F693" s="3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3"/>
      <c r="E694" s="3"/>
      <c r="F694" s="3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3"/>
      <c r="E695" s="3"/>
      <c r="F695" s="3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3"/>
      <c r="E696" s="3"/>
      <c r="F696" s="3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3"/>
      <c r="E697" s="3"/>
      <c r="F697" s="3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3"/>
      <c r="E698" s="3"/>
      <c r="F698" s="3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3"/>
      <c r="E699" s="3"/>
      <c r="F699" s="3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3"/>
      <c r="E700" s="3"/>
      <c r="F700" s="3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3"/>
      <c r="E701" s="3"/>
      <c r="F701" s="3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3"/>
      <c r="E702" s="3"/>
      <c r="F702" s="3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3"/>
      <c r="E703" s="3"/>
      <c r="F703" s="3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3"/>
      <c r="E704" s="3"/>
      <c r="F704" s="3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3"/>
      <c r="E705" s="3"/>
      <c r="F705" s="3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3"/>
      <c r="E706" s="3"/>
      <c r="F706" s="3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3"/>
      <c r="E707" s="3"/>
      <c r="F707" s="3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3"/>
      <c r="E708" s="3"/>
      <c r="F708" s="3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3"/>
      <c r="E709" s="3"/>
      <c r="F709" s="3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3"/>
      <c r="E710" s="3"/>
      <c r="F710" s="3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3"/>
      <c r="E711" s="3"/>
      <c r="F711" s="3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3"/>
      <c r="E712" s="3"/>
      <c r="F712" s="3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3"/>
      <c r="E713" s="3"/>
      <c r="F713" s="3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3"/>
      <c r="E714" s="3"/>
      <c r="F714" s="3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3"/>
      <c r="E715" s="3"/>
      <c r="F715" s="3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3"/>
      <c r="E716" s="3"/>
      <c r="F716" s="3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3"/>
      <c r="E717" s="3"/>
      <c r="F717" s="3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3"/>
      <c r="E718" s="3"/>
      <c r="F718" s="3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3"/>
      <c r="E719" s="3"/>
      <c r="F719" s="3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3"/>
      <c r="E720" s="3"/>
      <c r="F720" s="3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3"/>
      <c r="E721" s="3"/>
      <c r="F721" s="3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3"/>
      <c r="E722" s="3"/>
      <c r="F722" s="3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3"/>
      <c r="E723" s="3"/>
      <c r="F723" s="3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3"/>
      <c r="E724" s="3"/>
      <c r="F724" s="3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3"/>
      <c r="E725" s="3"/>
      <c r="F725" s="3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3"/>
      <c r="E726" s="3"/>
      <c r="F726" s="3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3"/>
      <c r="E727" s="3"/>
      <c r="F727" s="3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3"/>
      <c r="E728" s="3"/>
      <c r="F728" s="3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3"/>
      <c r="E729" s="3"/>
      <c r="F729" s="3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3"/>
      <c r="E730" s="3"/>
      <c r="F730" s="3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3"/>
      <c r="E731" s="3"/>
      <c r="F731" s="3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3"/>
      <c r="E732" s="3"/>
      <c r="F732" s="3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3"/>
      <c r="E733" s="3"/>
      <c r="F733" s="3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3"/>
      <c r="E734" s="3"/>
      <c r="F734" s="3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3"/>
      <c r="E735" s="3"/>
      <c r="F735" s="3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3"/>
      <c r="E736" s="3"/>
      <c r="F736" s="3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3"/>
      <c r="E737" s="3"/>
      <c r="F737" s="3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3"/>
      <c r="E738" s="3"/>
      <c r="F738" s="3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3"/>
      <c r="E739" s="3"/>
      <c r="F739" s="3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3"/>
      <c r="E740" s="3"/>
      <c r="F740" s="3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3"/>
      <c r="E741" s="3"/>
      <c r="F741" s="3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3"/>
      <c r="E742" s="3"/>
      <c r="F742" s="3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3"/>
      <c r="E743" s="3"/>
      <c r="F743" s="3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3"/>
      <c r="E744" s="3"/>
      <c r="F744" s="3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3"/>
      <c r="E745" s="3"/>
      <c r="F745" s="3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3"/>
      <c r="E746" s="3"/>
      <c r="F746" s="3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3"/>
      <c r="E747" s="3"/>
      <c r="F747" s="3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3"/>
      <c r="E748" s="3"/>
      <c r="F748" s="3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3"/>
      <c r="E749" s="3"/>
      <c r="F749" s="3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3"/>
      <c r="E750" s="3"/>
      <c r="F750" s="3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3"/>
      <c r="E751" s="3"/>
      <c r="F751" s="3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3"/>
      <c r="E752" s="3"/>
      <c r="F752" s="3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3"/>
      <c r="E753" s="3"/>
      <c r="F753" s="3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3"/>
      <c r="E754" s="3"/>
      <c r="F754" s="3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3"/>
      <c r="E755" s="3"/>
      <c r="F755" s="3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3"/>
      <c r="E756" s="3"/>
      <c r="F756" s="3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3"/>
      <c r="E757" s="3"/>
      <c r="F757" s="3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3"/>
      <c r="E758" s="3"/>
      <c r="F758" s="3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3"/>
      <c r="E759" s="3"/>
      <c r="F759" s="3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3"/>
      <c r="E760" s="3"/>
      <c r="F760" s="3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3"/>
      <c r="E761" s="3"/>
      <c r="F761" s="3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3"/>
      <c r="E762" s="3"/>
      <c r="F762" s="3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3"/>
      <c r="E763" s="3"/>
      <c r="F763" s="3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3"/>
      <c r="E764" s="3"/>
      <c r="F764" s="3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3"/>
      <c r="E765" s="3"/>
      <c r="F765" s="3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3"/>
      <c r="E766" s="3"/>
      <c r="F766" s="3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3"/>
      <c r="E767" s="3"/>
      <c r="F767" s="3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3"/>
      <c r="E768" s="3"/>
      <c r="F768" s="3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3"/>
      <c r="E769" s="3"/>
      <c r="F769" s="3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3"/>
      <c r="E770" s="3"/>
      <c r="F770" s="3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3"/>
      <c r="E771" s="3"/>
      <c r="F771" s="3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3"/>
      <c r="E772" s="3"/>
      <c r="F772" s="3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3"/>
      <c r="E773" s="3"/>
      <c r="F773" s="3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3"/>
      <c r="E774" s="3"/>
      <c r="F774" s="3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3"/>
      <c r="E775" s="3"/>
      <c r="F775" s="3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3"/>
      <c r="E776" s="3"/>
      <c r="F776" s="3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3"/>
      <c r="E777" s="3"/>
      <c r="F777" s="3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3"/>
      <c r="E778" s="3"/>
      <c r="F778" s="3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3"/>
      <c r="E779" s="3"/>
      <c r="F779" s="3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3"/>
      <c r="E780" s="3"/>
      <c r="F780" s="3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3"/>
      <c r="E781" s="3"/>
      <c r="F781" s="3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3"/>
      <c r="E782" s="3"/>
      <c r="F782" s="3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3"/>
      <c r="E783" s="3"/>
      <c r="F783" s="3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3"/>
      <c r="E784" s="3"/>
      <c r="F784" s="3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3"/>
      <c r="E785" s="3"/>
      <c r="F785" s="3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3"/>
      <c r="E786" s="3"/>
      <c r="F786" s="3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3"/>
      <c r="E787" s="3"/>
      <c r="F787" s="3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3"/>
      <c r="E788" s="3"/>
      <c r="F788" s="3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3"/>
      <c r="E789" s="3"/>
      <c r="F789" s="3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3"/>
      <c r="E790" s="3"/>
      <c r="F790" s="3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3"/>
      <c r="E791" s="3"/>
      <c r="F791" s="3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3"/>
      <c r="E792" s="3"/>
      <c r="F792" s="3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3"/>
      <c r="E793" s="3"/>
      <c r="F793" s="3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3"/>
      <c r="E794" s="3"/>
      <c r="F794" s="3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3"/>
      <c r="E795" s="3"/>
      <c r="F795" s="3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3"/>
      <c r="E796" s="3"/>
      <c r="F796" s="3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3"/>
      <c r="E797" s="3"/>
      <c r="F797" s="3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3"/>
      <c r="E798" s="3"/>
      <c r="F798" s="3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3"/>
      <c r="E799" s="3"/>
      <c r="F799" s="3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3"/>
      <c r="E800" s="3"/>
      <c r="F800" s="3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3"/>
      <c r="E801" s="3"/>
      <c r="F801" s="3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3"/>
      <c r="E802" s="3"/>
      <c r="F802" s="3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3"/>
      <c r="E803" s="3"/>
      <c r="F803" s="3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3"/>
      <c r="E804" s="3"/>
      <c r="F804" s="3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3"/>
      <c r="E805" s="3"/>
      <c r="F805" s="3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3"/>
      <c r="E806" s="3"/>
      <c r="F806" s="3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3"/>
      <c r="E807" s="3"/>
      <c r="F807" s="3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3"/>
      <c r="E808" s="3"/>
      <c r="F808" s="3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3"/>
      <c r="E809" s="3"/>
      <c r="F809" s="3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3"/>
      <c r="E810" s="3"/>
      <c r="F810" s="3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3"/>
      <c r="E811" s="3"/>
      <c r="F811" s="3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3"/>
      <c r="E812" s="3"/>
      <c r="F812" s="3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3"/>
      <c r="E813" s="3"/>
      <c r="F813" s="3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3"/>
      <c r="E814" s="3"/>
      <c r="F814" s="3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3"/>
      <c r="E815" s="3"/>
      <c r="F815" s="3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3"/>
      <c r="E816" s="3"/>
      <c r="F816" s="3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3"/>
      <c r="E817" s="3"/>
      <c r="F817" s="3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3"/>
      <c r="E818" s="3"/>
      <c r="F818" s="3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3"/>
      <c r="E819" s="3"/>
      <c r="F819" s="3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3"/>
      <c r="E820" s="3"/>
      <c r="F820" s="3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3"/>
      <c r="E821" s="3"/>
      <c r="F821" s="3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3"/>
      <c r="E822" s="3"/>
      <c r="F822" s="3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3"/>
      <c r="E823" s="3"/>
      <c r="F823" s="3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3"/>
      <c r="E824" s="3"/>
      <c r="F824" s="3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3"/>
      <c r="E825" s="3"/>
      <c r="F825" s="3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3"/>
      <c r="E826" s="3"/>
      <c r="F826" s="3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3"/>
      <c r="E827" s="3"/>
      <c r="F827" s="3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3"/>
      <c r="E828" s="3"/>
      <c r="F828" s="3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3"/>
      <c r="E829" s="3"/>
      <c r="F829" s="3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3"/>
      <c r="E830" s="3"/>
      <c r="F830" s="3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3"/>
      <c r="E831" s="3"/>
      <c r="F831" s="3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3"/>
      <c r="E832" s="3"/>
      <c r="F832" s="3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3"/>
      <c r="E833" s="3"/>
      <c r="F833" s="3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3"/>
      <c r="E834" s="3"/>
      <c r="F834" s="3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3"/>
      <c r="E835" s="3"/>
      <c r="F835" s="3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3"/>
      <c r="E836" s="3"/>
      <c r="F836" s="3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3"/>
      <c r="E837" s="3"/>
      <c r="F837" s="3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3"/>
      <c r="E838" s="3"/>
      <c r="F838" s="3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3"/>
      <c r="E839" s="3"/>
      <c r="F839" s="3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3"/>
      <c r="E840" s="3"/>
      <c r="F840" s="3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3"/>
      <c r="E841" s="3"/>
      <c r="F841" s="3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3"/>
      <c r="E842" s="3"/>
      <c r="F842" s="3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3"/>
      <c r="E843" s="3"/>
      <c r="F843" s="3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3"/>
      <c r="E844" s="3"/>
      <c r="F844" s="3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3"/>
      <c r="E845" s="3"/>
      <c r="F845" s="3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3"/>
      <c r="E846" s="3"/>
      <c r="F846" s="3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3"/>
      <c r="E847" s="3"/>
      <c r="F847" s="3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3"/>
      <c r="E848" s="3"/>
      <c r="F848" s="3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3"/>
      <c r="E849" s="3"/>
      <c r="F849" s="3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3"/>
      <c r="E850" s="3"/>
      <c r="F850" s="3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3"/>
      <c r="E851" s="3"/>
      <c r="F851" s="3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3"/>
      <c r="E852" s="3"/>
      <c r="F852" s="3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3"/>
      <c r="E853" s="3"/>
      <c r="F853" s="3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3"/>
      <c r="E854" s="3"/>
      <c r="F854" s="3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3"/>
      <c r="E855" s="3"/>
      <c r="F855" s="3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3"/>
      <c r="E856" s="3"/>
      <c r="F856" s="3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3"/>
      <c r="E857" s="3"/>
      <c r="F857" s="3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3"/>
      <c r="E858" s="3"/>
      <c r="F858" s="3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3"/>
      <c r="E859" s="3"/>
      <c r="F859" s="3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3"/>
      <c r="E860" s="3"/>
      <c r="F860" s="3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3"/>
      <c r="E861" s="3"/>
      <c r="F861" s="3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3"/>
      <c r="E862" s="3"/>
      <c r="F862" s="3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3"/>
      <c r="E863" s="3"/>
      <c r="F863" s="3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3"/>
      <c r="E864" s="3"/>
      <c r="F864" s="3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3"/>
      <c r="E865" s="3"/>
      <c r="F865" s="3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3"/>
      <c r="E866" s="3"/>
      <c r="F866" s="3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3"/>
      <c r="E867" s="3"/>
      <c r="F867" s="3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3"/>
      <c r="E868" s="3"/>
      <c r="F868" s="3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3"/>
      <c r="E869" s="3"/>
      <c r="F869" s="3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3"/>
      <c r="E870" s="3"/>
      <c r="F870" s="3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3"/>
      <c r="E871" s="3"/>
      <c r="F871" s="3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3"/>
      <c r="E872" s="3"/>
      <c r="F872" s="3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3"/>
      <c r="E873" s="3"/>
      <c r="F873" s="3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3"/>
      <c r="E874" s="3"/>
      <c r="F874" s="3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3"/>
      <c r="E875" s="3"/>
      <c r="F875" s="3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3"/>
      <c r="E876" s="3"/>
      <c r="F876" s="3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3"/>
      <c r="E877" s="3"/>
      <c r="F877" s="3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3"/>
      <c r="E878" s="3"/>
      <c r="F878" s="3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3"/>
      <c r="E879" s="3"/>
      <c r="F879" s="3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3"/>
      <c r="E880" s="3"/>
      <c r="F880" s="3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3"/>
      <c r="E881" s="3"/>
      <c r="F881" s="3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3"/>
      <c r="E882" s="3"/>
      <c r="F882" s="3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3"/>
      <c r="E883" s="3"/>
      <c r="F883" s="3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3"/>
      <c r="E884" s="3"/>
      <c r="F884" s="3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3"/>
      <c r="E885" s="3"/>
      <c r="F885" s="3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3"/>
      <c r="E886" s="3"/>
      <c r="F886" s="3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3"/>
      <c r="E887" s="3"/>
      <c r="F887" s="3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3"/>
      <c r="E888" s="3"/>
      <c r="F888" s="3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3"/>
      <c r="E889" s="3"/>
      <c r="F889" s="3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3"/>
      <c r="E890" s="3"/>
      <c r="F890" s="3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3"/>
      <c r="E891" s="3"/>
      <c r="F891" s="3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3"/>
      <c r="E892" s="3"/>
      <c r="F892" s="3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3"/>
      <c r="E893" s="3"/>
      <c r="F893" s="3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3"/>
      <c r="E894" s="3"/>
      <c r="F894" s="3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3"/>
      <c r="E895" s="3"/>
      <c r="F895" s="3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3"/>
      <c r="E896" s="3"/>
      <c r="F896" s="3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3"/>
      <c r="E897" s="3"/>
      <c r="F897" s="3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3"/>
      <c r="E898" s="3"/>
      <c r="F898" s="3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3"/>
      <c r="E899" s="3"/>
      <c r="F899" s="3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3"/>
      <c r="E900" s="3"/>
      <c r="F900" s="3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3"/>
      <c r="E901" s="3"/>
      <c r="F901" s="3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3"/>
      <c r="E902" s="3"/>
      <c r="F902" s="3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"/>
      <c r="D903" s="3"/>
      <c r="E903" s="3"/>
      <c r="F903" s="3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"/>
      <c r="D904" s="3"/>
      <c r="E904" s="3"/>
      <c r="F904" s="3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"/>
      <c r="D905" s="3"/>
      <c r="E905" s="3"/>
      <c r="F905" s="3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"/>
      <c r="D906" s="3"/>
      <c r="E906" s="3"/>
      <c r="F906" s="3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"/>
      <c r="D907" s="3"/>
      <c r="E907" s="3"/>
      <c r="F907" s="3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"/>
      <c r="D908" s="3"/>
      <c r="E908" s="3"/>
      <c r="F908" s="3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"/>
      <c r="D909" s="3"/>
      <c r="E909" s="3"/>
      <c r="F909" s="3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"/>
      <c r="D910" s="3"/>
      <c r="E910" s="3"/>
      <c r="F910" s="3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"/>
      <c r="D911" s="3"/>
      <c r="E911" s="3"/>
      <c r="F911" s="3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"/>
      <c r="D912" s="3"/>
      <c r="E912" s="3"/>
      <c r="F912" s="3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"/>
      <c r="D913" s="3"/>
      <c r="E913" s="3"/>
      <c r="F913" s="3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"/>
      <c r="D914" s="3"/>
      <c r="E914" s="3"/>
      <c r="F914" s="3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"/>
      <c r="D915" s="3"/>
      <c r="E915" s="3"/>
      <c r="F915" s="3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"/>
      <c r="D916" s="3"/>
      <c r="E916" s="3"/>
      <c r="F916" s="3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"/>
      <c r="D917" s="3"/>
      <c r="E917" s="3"/>
      <c r="F917" s="3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"/>
      <c r="D918" s="3"/>
      <c r="E918" s="3"/>
      <c r="F918" s="3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"/>
      <c r="D919" s="3"/>
      <c r="E919" s="3"/>
      <c r="F919" s="3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"/>
      <c r="D920" s="3"/>
      <c r="E920" s="3"/>
      <c r="F920" s="3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"/>
      <c r="D921" s="3"/>
      <c r="E921" s="3"/>
      <c r="F921" s="3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"/>
      <c r="D922" s="3"/>
      <c r="E922" s="3"/>
      <c r="F922" s="3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"/>
      <c r="D923" s="3"/>
      <c r="E923" s="3"/>
      <c r="F923" s="3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"/>
      <c r="D924" s="3"/>
      <c r="E924" s="3"/>
      <c r="F924" s="3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"/>
      <c r="D925" s="3"/>
      <c r="E925" s="3"/>
      <c r="F925" s="3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"/>
      <c r="D926" s="3"/>
      <c r="E926" s="3"/>
      <c r="F926" s="3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"/>
      <c r="D927" s="3"/>
      <c r="E927" s="3"/>
      <c r="F927" s="3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"/>
      <c r="D928" s="3"/>
      <c r="E928" s="3"/>
      <c r="F928" s="3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"/>
      <c r="D929" s="3"/>
      <c r="E929" s="3"/>
      <c r="F929" s="3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"/>
      <c r="D930" s="3"/>
      <c r="E930" s="3"/>
      <c r="F930" s="3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"/>
      <c r="D931" s="3"/>
      <c r="E931" s="3"/>
      <c r="F931" s="3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"/>
      <c r="D932" s="3"/>
      <c r="E932" s="3"/>
      <c r="F932" s="3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"/>
      <c r="D933" s="3"/>
      <c r="E933" s="3"/>
      <c r="F933" s="3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"/>
      <c r="D934" s="3"/>
      <c r="E934" s="3"/>
      <c r="F934" s="3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"/>
      <c r="D935" s="3"/>
      <c r="E935" s="3"/>
      <c r="F935" s="3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"/>
      <c r="D936" s="3"/>
      <c r="E936" s="3"/>
      <c r="F936" s="3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"/>
      <c r="D937" s="3"/>
      <c r="E937" s="3"/>
      <c r="F937" s="3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"/>
      <c r="D938" s="3"/>
      <c r="E938" s="3"/>
      <c r="F938" s="3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"/>
      <c r="D939" s="3"/>
      <c r="E939" s="3"/>
      <c r="F939" s="3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"/>
      <c r="D940" s="3"/>
      <c r="E940" s="3"/>
      <c r="F940" s="3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"/>
      <c r="D941" s="3"/>
      <c r="E941" s="3"/>
      <c r="F941" s="3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"/>
      <c r="D942" s="3"/>
      <c r="E942" s="3"/>
      <c r="F942" s="3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"/>
      <c r="D943" s="3"/>
      <c r="E943" s="3"/>
      <c r="F943" s="3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"/>
      <c r="D944" s="3"/>
      <c r="E944" s="3"/>
      <c r="F944" s="3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"/>
      <c r="D945" s="3"/>
      <c r="E945" s="3"/>
      <c r="F945" s="3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"/>
      <c r="D946" s="3"/>
      <c r="E946" s="3"/>
      <c r="F946" s="3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"/>
      <c r="D947" s="3"/>
      <c r="E947" s="3"/>
      <c r="F947" s="3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"/>
      <c r="D948" s="3"/>
      <c r="E948" s="3"/>
      <c r="F948" s="3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"/>
      <c r="D949" s="3"/>
      <c r="E949" s="3"/>
      <c r="F949" s="3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"/>
      <c r="D950" s="3"/>
      <c r="E950" s="3"/>
      <c r="F950" s="3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"/>
      <c r="D951" s="3"/>
      <c r="E951" s="3"/>
      <c r="F951" s="3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"/>
      <c r="D952" s="3"/>
      <c r="E952" s="3"/>
      <c r="F952" s="3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"/>
      <c r="D953" s="3"/>
      <c r="E953" s="3"/>
      <c r="F953" s="3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"/>
      <c r="D954" s="3"/>
      <c r="E954" s="3"/>
      <c r="F954" s="3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"/>
      <c r="D955" s="3"/>
      <c r="E955" s="3"/>
      <c r="F955" s="3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"/>
      <c r="D956" s="3"/>
      <c r="E956" s="3"/>
      <c r="F956" s="3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"/>
      <c r="D957" s="3"/>
      <c r="E957" s="3"/>
      <c r="F957" s="3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"/>
      <c r="D958" s="3"/>
      <c r="E958" s="3"/>
      <c r="F958" s="3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"/>
      <c r="D959" s="3"/>
      <c r="E959" s="3"/>
      <c r="F959" s="3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"/>
      <c r="D960" s="3"/>
      <c r="E960" s="3"/>
      <c r="F960" s="3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"/>
      <c r="D961" s="3"/>
      <c r="E961" s="3"/>
      <c r="F961" s="3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"/>
      <c r="D962" s="3"/>
      <c r="E962" s="3"/>
      <c r="F962" s="3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"/>
      <c r="D963" s="3"/>
      <c r="E963" s="3"/>
      <c r="F963" s="3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"/>
      <c r="D964" s="3"/>
      <c r="E964" s="3"/>
      <c r="F964" s="3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"/>
      <c r="D965" s="3"/>
      <c r="E965" s="3"/>
      <c r="F965" s="3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"/>
      <c r="D966" s="3"/>
      <c r="E966" s="3"/>
      <c r="F966" s="3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"/>
      <c r="D967" s="3"/>
      <c r="E967" s="3"/>
      <c r="F967" s="3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"/>
      <c r="D968" s="3"/>
      <c r="E968" s="3"/>
      <c r="F968" s="3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"/>
      <c r="D969" s="3"/>
      <c r="E969" s="3"/>
      <c r="F969" s="3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"/>
      <c r="D970" s="3"/>
      <c r="E970" s="3"/>
      <c r="F970" s="3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"/>
      <c r="D971" s="3"/>
      <c r="E971" s="3"/>
      <c r="F971" s="3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"/>
      <c r="D972" s="3"/>
      <c r="E972" s="3"/>
      <c r="F972" s="3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"/>
      <c r="D973" s="3"/>
      <c r="E973" s="3"/>
      <c r="F973" s="3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"/>
      <c r="D974" s="3"/>
      <c r="E974" s="3"/>
      <c r="F974" s="3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"/>
      <c r="D975" s="3"/>
      <c r="E975" s="3"/>
      <c r="F975" s="3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"/>
      <c r="D976" s="3"/>
      <c r="E976" s="3"/>
      <c r="F976" s="3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"/>
      <c r="D977" s="3"/>
      <c r="E977" s="3"/>
      <c r="F977" s="3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"/>
      <c r="D978" s="3"/>
      <c r="E978" s="3"/>
      <c r="F978" s="3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"/>
      <c r="D979" s="3"/>
      <c r="E979" s="3"/>
      <c r="F979" s="3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"/>
      <c r="D980" s="3"/>
      <c r="E980" s="3"/>
      <c r="F980" s="3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"/>
      <c r="D981" s="3"/>
      <c r="E981" s="3"/>
      <c r="F981" s="3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"/>
      <c r="D982" s="3"/>
      <c r="E982" s="3"/>
      <c r="F982" s="3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"/>
      <c r="D983" s="3"/>
      <c r="E983" s="3"/>
      <c r="F983" s="3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"/>
      <c r="D984" s="3"/>
      <c r="E984" s="3"/>
      <c r="F984" s="3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"/>
      <c r="D985" s="3"/>
      <c r="E985" s="3"/>
      <c r="F985" s="3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"/>
      <c r="D986" s="3"/>
      <c r="E986" s="3"/>
      <c r="F986" s="3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"/>
      <c r="D987" s="3"/>
      <c r="E987" s="3"/>
      <c r="F987" s="3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"/>
      <c r="D988" s="3"/>
      <c r="E988" s="3"/>
      <c r="F988" s="3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"/>
      <c r="D989" s="3"/>
      <c r="E989" s="3"/>
      <c r="F989" s="3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"/>
      <c r="D990" s="3"/>
      <c r="E990" s="3"/>
      <c r="F990" s="3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"/>
      <c r="D991" s="3"/>
      <c r="E991" s="3"/>
      <c r="F991" s="3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"/>
      <c r="D992" s="3"/>
      <c r="E992" s="3"/>
      <c r="F992" s="3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"/>
      <c r="D993" s="3"/>
      <c r="E993" s="3"/>
      <c r="F993" s="3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"/>
      <c r="D994" s="3"/>
      <c r="E994" s="3"/>
      <c r="F994" s="3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"/>
      <c r="D995" s="3"/>
      <c r="E995" s="3"/>
      <c r="F995" s="3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"/>
      <c r="D996" s="3"/>
      <c r="E996" s="3"/>
      <c r="F996" s="3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"/>
      <c r="D997" s="3"/>
      <c r="E997" s="3"/>
      <c r="F997" s="3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"/>
      <c r="D998" s="3"/>
      <c r="E998" s="3"/>
      <c r="F998" s="3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"/>
      <c r="D999" s="3"/>
      <c r="E999" s="3"/>
      <c r="F999" s="3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"/>
      <c r="D1000" s="3"/>
      <c r="E1000" s="3"/>
      <c r="F1000" s="3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/>
  <protectedRanges>
    <protectedRange sqref="D150:H151" name="Range31"/>
    <protectedRange sqref="D148:H148" name="Range30"/>
    <protectedRange sqref="D143:H146" name="Range29"/>
    <protectedRange sqref="D136:H137" name="Range28"/>
    <protectedRange sqref="D132:H134" name="Range27"/>
    <protectedRange sqref="D125:H126" name="Range26"/>
    <protectedRange sqref="D115:H123" name="Range25"/>
    <protectedRange sqref="D113:H113" name="Range24"/>
    <protectedRange sqref="D111:H112" name="Range23"/>
    <protectedRange sqref="D108:H109" name="Range22"/>
    <protectedRange sqref="D105:H106" name="Range21"/>
    <protectedRange sqref="D102:H103" name="Range20"/>
    <protectedRange sqref="D100:H101" name="Range19"/>
    <protectedRange sqref="D88:H94" name="Range18"/>
    <protectedRange sqref="D56:H57" name="Range12"/>
    <protectedRange sqref="D52:H55" name="Range11"/>
    <protectedRange sqref="D49:H50" name="Range10"/>
    <protectedRange sqref="D46:H47" name="Range9"/>
    <protectedRange sqref="D43:H44" name="Range8"/>
    <protectedRange sqref="D40:H41" name="Range7"/>
    <protectedRange sqref="D37:H38" name="Range6"/>
    <protectedRange sqref="D25:H29" name="Range5"/>
    <protectedRange sqref="D21:H22" name="Range4"/>
    <protectedRange sqref="D16:H19" name="Range3"/>
    <protectedRange sqref="D11:H14" name="Range2"/>
    <protectedRange sqref="I5" name="Range1"/>
    <protectedRange sqref="D64:H68" name="Range13"/>
    <protectedRange sqref="D71:H73" name="Range14"/>
    <protectedRange sqref="D75:H76" name="Range15"/>
    <protectedRange sqref="D77:H78" name="Range16"/>
    <protectedRange sqref="D80:H81" name="Range17"/>
  </protectedRanges>
  <mergeCells count="42">
    <mergeCell ref="B56:B57"/>
    <mergeCell ref="A61:I61"/>
    <mergeCell ref="A85:I85"/>
    <mergeCell ref="A98:I98"/>
    <mergeCell ref="A2:I2"/>
    <mergeCell ref="A3:I3"/>
    <mergeCell ref="A5:H5"/>
    <mergeCell ref="A8:I8"/>
    <mergeCell ref="A10:A29"/>
    <mergeCell ref="B10:B29"/>
    <mergeCell ref="B30:B55"/>
    <mergeCell ref="A30:A55"/>
    <mergeCell ref="A56:A57"/>
    <mergeCell ref="A63:A68"/>
    <mergeCell ref="B63:B68"/>
    <mergeCell ref="A69:A76"/>
    <mergeCell ref="B69:B76"/>
    <mergeCell ref="B77:B81"/>
    <mergeCell ref="A77:A81"/>
    <mergeCell ref="A87:A94"/>
    <mergeCell ref="B87:B94"/>
    <mergeCell ref="A100:A101"/>
    <mergeCell ref="B100:B101"/>
    <mergeCell ref="A102:A103"/>
    <mergeCell ref="B102:B103"/>
    <mergeCell ref="B124:B125"/>
    <mergeCell ref="C147:I147"/>
    <mergeCell ref="C149:I149"/>
    <mergeCell ref="A146:A151"/>
    <mergeCell ref="B146:B151"/>
    <mergeCell ref="A104:A106"/>
    <mergeCell ref="B104:B106"/>
    <mergeCell ref="A107:A118"/>
    <mergeCell ref="B107:B118"/>
    <mergeCell ref="A119:A123"/>
    <mergeCell ref="B119:B123"/>
    <mergeCell ref="A124:A125"/>
    <mergeCell ref="A130:I130"/>
    <mergeCell ref="A132:A137"/>
    <mergeCell ref="B132:B137"/>
    <mergeCell ref="A141:I141"/>
    <mergeCell ref="A143:A144"/>
  </mergeCells>
  <conditionalFormatting sqref="D134:H134">
    <cfRule type="cellIs" dxfId="39" priority="1" stopIfTrue="1" operator="greaterThan">
      <formula>1</formula>
    </cfRule>
  </conditionalFormatting>
  <pageMargins left="0.35433070866141736" right="0.39370078740157483" top="0.27559055118110237" bottom="0.27559055118110237" header="0" footer="0"/>
  <pageSetup paperSize="9" scale="48" fitToHeight="0" orientation="portrait" r:id="rId1"/>
  <rowBreaks count="2" manualBreakCount="2">
    <brk id="97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05867"/>
    <pageSetUpPr fitToPage="1"/>
  </sheetPr>
  <dimension ref="A1:AA1000"/>
  <sheetViews>
    <sheetView topLeftCell="A32" zoomScale="50" zoomScaleNormal="50" workbookViewId="0">
      <selection activeCell="N44" sqref="N44"/>
    </sheetView>
  </sheetViews>
  <sheetFormatPr defaultColWidth="14.42578125" defaultRowHeight="15" customHeight="1" x14ac:dyDescent="0.25"/>
  <cols>
    <col min="1" max="1" width="6.42578125" customWidth="1"/>
    <col min="2" max="2" width="28.7109375" customWidth="1"/>
    <col min="3" max="3" width="40.28515625" customWidth="1"/>
    <col min="4" max="4" width="14.42578125" customWidth="1"/>
    <col min="5" max="5" width="17.28515625" customWidth="1"/>
    <col min="6" max="6" width="16.42578125" customWidth="1"/>
    <col min="7" max="7" width="25.28515625" customWidth="1"/>
    <col min="8" max="8" width="28.140625" customWidth="1"/>
    <col min="9" max="9" width="18" customWidth="1"/>
    <col min="10" max="10" width="19.42578125" customWidth="1"/>
    <col min="11" max="15" width="18" customWidth="1"/>
    <col min="16" max="25" width="9.5703125" hidden="1" customWidth="1"/>
    <col min="26" max="27" width="18" customWidth="1"/>
  </cols>
  <sheetData>
    <row r="1" spans="1:27" ht="15.75" x14ac:dyDescent="0.25">
      <c r="A1" s="1"/>
      <c r="B1" s="1"/>
      <c r="C1" s="2"/>
      <c r="D1" s="1"/>
      <c r="E1" s="1"/>
      <c r="F1" s="1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25">
      <c r="A2" s="473" t="s">
        <v>179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.75" customHeight="1" x14ac:dyDescent="0.25">
      <c r="A3" s="473" t="s">
        <v>180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1"/>
      <c r="B4" s="1"/>
      <c r="C4" s="2"/>
      <c r="D4" s="1"/>
      <c r="E4" s="1"/>
      <c r="F4" s="1"/>
      <c r="G4" s="4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1.25" customHeight="1" x14ac:dyDescent="0.25">
      <c r="A5" s="494" t="s">
        <v>89</v>
      </c>
      <c r="B5" s="459"/>
      <c r="C5" s="459"/>
      <c r="D5" s="459"/>
      <c r="E5" s="459"/>
      <c r="F5" s="459"/>
      <c r="G5" s="459"/>
      <c r="H5" s="484"/>
      <c r="I5" s="143">
        <v>40</v>
      </c>
      <c r="J5" s="494" t="s">
        <v>181</v>
      </c>
      <c r="K5" s="459"/>
      <c r="L5" s="459"/>
      <c r="M5" s="459"/>
      <c r="N5" s="460"/>
      <c r="O5" s="495" t="s">
        <v>182</v>
      </c>
      <c r="P5" s="144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6.5" customHeight="1" x14ac:dyDescent="0.25">
      <c r="A6" s="145" t="s">
        <v>50</v>
      </c>
      <c r="B6" s="146" t="s">
        <v>51</v>
      </c>
      <c r="C6" s="146" t="s">
        <v>52</v>
      </c>
      <c r="D6" s="147" t="s">
        <v>183</v>
      </c>
      <c r="E6" s="147" t="s">
        <v>184</v>
      </c>
      <c r="F6" s="148"/>
      <c r="G6" s="147" t="s">
        <v>185</v>
      </c>
      <c r="H6" s="149" t="s">
        <v>186</v>
      </c>
      <c r="I6" s="150" t="s">
        <v>187</v>
      </c>
      <c r="J6" s="151">
        <v>2019</v>
      </c>
      <c r="K6" s="152">
        <v>2020</v>
      </c>
      <c r="L6" s="153">
        <v>2021</v>
      </c>
      <c r="M6" s="154">
        <v>2022</v>
      </c>
      <c r="N6" s="152">
        <v>2023</v>
      </c>
      <c r="O6" s="496"/>
      <c r="P6" s="1"/>
      <c r="Q6" s="1"/>
      <c r="R6" s="1"/>
      <c r="S6" s="1"/>
      <c r="T6" s="1"/>
      <c r="U6" s="1"/>
      <c r="V6" s="1"/>
      <c r="W6" s="1"/>
      <c r="X6" s="1"/>
      <c r="Y6" s="1"/>
      <c r="Z6" s="144"/>
      <c r="AA6" s="1"/>
    </row>
    <row r="7" spans="1:27" ht="32.25" customHeight="1" x14ac:dyDescent="0.25">
      <c r="A7" s="485">
        <v>1</v>
      </c>
      <c r="B7" s="487" t="s">
        <v>91</v>
      </c>
      <c r="C7" s="157" t="s">
        <v>188</v>
      </c>
      <c r="D7" s="507">
        <v>40</v>
      </c>
      <c r="E7" s="158">
        <v>0.7</v>
      </c>
      <c r="F7" s="159"/>
      <c r="G7" s="160" t="s">
        <v>189</v>
      </c>
      <c r="H7" s="161">
        <v>150000</v>
      </c>
      <c r="I7" s="162">
        <f>I5*D7*E7/100</f>
        <v>11.2</v>
      </c>
      <c r="J7" s="163">
        <f>IFERROR(('Data (Section A-F)'!D64/('Summary (Section B-F)'!$H$7*('Data (Section A-F)'!D10+'Data (Section A-F)'!D15))*'Summary (Section B-F)'!$I$7),0)</f>
        <v>0</v>
      </c>
      <c r="K7" s="163">
        <f>IFERROR(('Data (Section A-F)'!E64/('Summary (Section B-F)'!$H$7*('Data (Section A-F)'!E10+'Data (Section A-F)'!E15))*'Summary (Section B-F)'!$I$7),0)</f>
        <v>0</v>
      </c>
      <c r="L7" s="164">
        <f>IFERROR(('Data (Section A-F)'!F64/('Summary (Section B-F)'!$H$7*('Data (Section A-F)'!F10+'Data (Section A-F)'!F15))*'Summary (Section B-F)'!$I$7),0)</f>
        <v>0</v>
      </c>
      <c r="M7" s="163">
        <f>IFERROR(('Data (Section A-F)'!G64/('Summary (Section B-F)'!$H$7*('Data (Section A-F)'!G10+'Data (Section A-F)'!G15))*'Summary (Section B-F)'!$I$7),0)</f>
        <v>0</v>
      </c>
      <c r="N7" s="165">
        <f>IFERROR(('Data (Section A-F)'!H64/('Summary (Section B-F)'!$H$7*('Data (Section A-F)'!H10+'Data (Section A-F)'!H15))*'Summary (Section B-F)'!$I$7),0)</f>
        <v>0</v>
      </c>
      <c r="O7" s="163">
        <f>IFERROR(MIN('Data (Section A-F)'!I64/('Summary (Section B-F)'!$H$7*('Data (Section A-F)'!I10+'Data (Section A-F)'!I15))*'Summary (Section B-F)'!$I$7,'Summary (Section B-F)'!$I$7*2),0)</f>
        <v>0</v>
      </c>
      <c r="P7" s="166"/>
      <c r="Q7" s="1"/>
      <c r="R7" s="1"/>
      <c r="S7" s="1"/>
      <c r="T7" s="1"/>
      <c r="U7" s="1"/>
      <c r="V7" s="1"/>
      <c r="W7" s="1"/>
      <c r="X7" s="1"/>
      <c r="Y7" s="1"/>
      <c r="Z7" s="167"/>
      <c r="AA7" s="1"/>
    </row>
    <row r="8" spans="1:27" ht="33.75" customHeight="1" x14ac:dyDescent="0.25">
      <c r="A8" s="486"/>
      <c r="B8" s="480"/>
      <c r="C8" s="168" t="s">
        <v>190</v>
      </c>
      <c r="D8" s="480"/>
      <c r="E8" s="169">
        <v>0.3</v>
      </c>
      <c r="F8" s="170"/>
      <c r="G8" s="171" t="s">
        <v>191</v>
      </c>
      <c r="H8" s="172">
        <v>750</v>
      </c>
      <c r="I8" s="173">
        <f>I5*D7*E8/100</f>
        <v>4.8</v>
      </c>
      <c r="J8" s="174">
        <f>IFERROR(('Data (Section A-F)'!D63/('Summary (Section B-F)'!$H$8)*'Summary (Section B-F)'!$I$8),0)</f>
        <v>0</v>
      </c>
      <c r="K8" s="174">
        <f>IFERROR(('Data (Section A-F)'!E63/('Summary (Section B-F)'!$H$8)*'Summary (Section B-F)'!$I$8),0)</f>
        <v>0</v>
      </c>
      <c r="L8" s="174">
        <f>IFERROR(('Data (Section A-F)'!F63/('Summary (Section B-F)'!$H$8)*'Summary (Section B-F)'!$I$8),0)</f>
        <v>0</v>
      </c>
      <c r="M8" s="174">
        <f>IFERROR(('Data (Section A-F)'!G63/('Summary (Section B-F)'!$H$8)*'Summary (Section B-F)'!$I$8),0)</f>
        <v>0</v>
      </c>
      <c r="N8" s="174">
        <f>IFERROR(('Data (Section A-F)'!H63/('Summary (Section B-F)'!$H$8)*'Summary (Section B-F)'!$I$8),0)</f>
        <v>0</v>
      </c>
      <c r="O8" s="174">
        <f>IFERROR(MIN('Data (Section A-F)'!I63/5/('Summary (Section B-F)'!$H$8)*'Summary (Section B-F)'!$I$8,'Summary (Section B-F)'!$I$8),0)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3"/>
      <c r="AA8" s="1"/>
    </row>
    <row r="9" spans="1:27" ht="33.75" customHeight="1" x14ac:dyDescent="0.25">
      <c r="A9" s="508">
        <v>2</v>
      </c>
      <c r="B9" s="509" t="s">
        <v>98</v>
      </c>
      <c r="C9" s="175" t="s">
        <v>101</v>
      </c>
      <c r="D9" s="510">
        <v>30</v>
      </c>
      <c r="E9" s="158">
        <v>0.7</v>
      </c>
      <c r="F9" s="176"/>
      <c r="G9" s="177" t="s">
        <v>189</v>
      </c>
      <c r="H9" s="178">
        <v>150000</v>
      </c>
      <c r="I9" s="179">
        <f>I5*D9*E9/100</f>
        <v>8.4</v>
      </c>
      <c r="J9" s="180">
        <f>IFERROR(('Data (Section A-F)'!D71/(('Data (Section A-F)'!D10+'Data (Section A-F)'!D15)*'Summary (Section B-F)'!$H$9)*$I$9),0)</f>
        <v>0</v>
      </c>
      <c r="K9" s="180">
        <f>IFERROR(('Data (Section A-F)'!E71/(('Data (Section A-F)'!E10+'Data (Section A-F)'!E15)*'Summary (Section B-F)'!$H$9)*$I$9),0)</f>
        <v>0</v>
      </c>
      <c r="L9" s="180">
        <f>IFERROR(('Data (Section A-F)'!F71/(('Data (Section A-F)'!F10+'Data (Section A-F)'!F15)*'Summary (Section B-F)'!$H$9)*$I$9),0)</f>
        <v>0</v>
      </c>
      <c r="M9" s="180">
        <f>IFERROR(('Data (Section A-F)'!G71/(('Data (Section A-F)'!G10+'Data (Section A-F)'!G15)*'Summary (Section B-F)'!$H$9)*$I$9),0)</f>
        <v>0</v>
      </c>
      <c r="N9" s="180">
        <f>IFERROR(('Data (Section A-F)'!H71/(('Data (Section A-F)'!H10+'Data (Section A-F)'!H15)*'Summary (Section B-F)'!$H$9)*$I$9),0)</f>
        <v>0</v>
      </c>
      <c r="O9" s="180">
        <f>IFERROR(MIN('Data (Section A-F)'!I71/('Summary (Section B-F)'!$H$9*('Data (Section A-F)'!I10+'Data (Section A-F)'!I15))*'Summary (Section B-F)'!$I$9,'Summary (Section B-F)'!$I$9*2),0)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67"/>
      <c r="AA9" s="1"/>
    </row>
    <row r="10" spans="1:27" ht="33.75" customHeight="1" x14ac:dyDescent="0.25">
      <c r="A10" s="486"/>
      <c r="B10" s="480"/>
      <c r="C10" s="168" t="s">
        <v>192</v>
      </c>
      <c r="D10" s="480"/>
      <c r="E10" s="169">
        <v>0.3</v>
      </c>
      <c r="F10" s="170"/>
      <c r="G10" s="181" t="s">
        <v>193</v>
      </c>
      <c r="H10" s="172">
        <v>100</v>
      </c>
      <c r="I10" s="173">
        <f>I5*D9*E10/100</f>
        <v>3.6</v>
      </c>
      <c r="J10" s="174">
        <f>IFERROR(('Data (Section A-F)'!D70/'Summary (Section B-F)'!$H$10*$I$10),0)</f>
        <v>0</v>
      </c>
      <c r="K10" s="174">
        <f>IFERROR(('Data (Section A-F)'!E70/'Summary (Section B-F)'!$H$10*$I$10),0)</f>
        <v>0</v>
      </c>
      <c r="L10" s="174">
        <f>IFERROR(('Data (Section A-F)'!F70/'Summary (Section B-F)'!$H$10*$I$10),0)</f>
        <v>0</v>
      </c>
      <c r="M10" s="174">
        <f>IFERROR(('Data (Section A-F)'!G70/'Summary (Section B-F)'!$H$10*$I$10),0)</f>
        <v>0</v>
      </c>
      <c r="N10" s="174">
        <f>IFERROR(('Data (Section A-F)'!H70/'Summary (Section B-F)'!$H$10*$I$10),0)</f>
        <v>0</v>
      </c>
      <c r="O10" s="182">
        <f>IFERROR(MIN('Data (Section A-F)'!I70/(5*'Summary (Section B-F)'!$H$10)*'Summary (Section B-F)'!$I$10,'Summary (Section B-F)'!$I$10),0)</f>
        <v>0</v>
      </c>
      <c r="P10" s="174">
        <f>IFERROR(('Data (Section A-F)'!J70/'Summary (Section B-F)'!$H$10*$I$10),0)</f>
        <v>0</v>
      </c>
      <c r="Q10" s="174">
        <f>IFERROR(('Data (Section A-F)'!K70/'Summary (Section B-F)'!$H$10*$I$10),0)</f>
        <v>0</v>
      </c>
      <c r="R10" s="174">
        <f>IFERROR(('Data (Section A-F)'!L70/'Summary (Section B-F)'!$H$10*$I$10),0)</f>
        <v>0</v>
      </c>
      <c r="S10" s="174">
        <f>IFERROR(('Data (Section A-F)'!M70/'Summary (Section B-F)'!$H$10*$I$10),0)</f>
        <v>0</v>
      </c>
      <c r="T10" s="174">
        <f>IFERROR(('Data (Section A-F)'!N70/'Summary (Section B-F)'!$H$10*$I$10),0)</f>
        <v>0</v>
      </c>
      <c r="U10" s="174">
        <f>IFERROR(('Data (Section A-F)'!O70/'Summary (Section B-F)'!$H$10*$I$10),0)</f>
        <v>0</v>
      </c>
      <c r="V10" s="174">
        <f>IFERROR(('Data (Section A-F)'!P70/'Summary (Section B-F)'!$H$10*$I$10),0)</f>
        <v>0</v>
      </c>
      <c r="W10" s="174">
        <f>IFERROR(('Data (Section A-F)'!Q70/'Summary (Section B-F)'!$H$10*$I$10),0)</f>
        <v>0</v>
      </c>
      <c r="X10" s="174">
        <f>IFERROR(('Data (Section A-F)'!R70/'Summary (Section B-F)'!$H$10*$I$10),0)</f>
        <v>0</v>
      </c>
      <c r="Y10" s="174">
        <f>IFERROR(('Data (Section A-F)'!S70/'Summary (Section B-F)'!$H$10*$I$10),0)</f>
        <v>0</v>
      </c>
      <c r="Z10" s="3"/>
      <c r="AA10" s="1"/>
    </row>
    <row r="11" spans="1:27" ht="33.75" customHeight="1" x14ac:dyDescent="0.25">
      <c r="A11" s="511">
        <v>3</v>
      </c>
      <c r="B11" s="487" t="s">
        <v>107</v>
      </c>
      <c r="C11" s="157" t="s">
        <v>194</v>
      </c>
      <c r="D11" s="507">
        <v>30</v>
      </c>
      <c r="E11" s="158">
        <v>0.7</v>
      </c>
      <c r="F11" s="159"/>
      <c r="G11" s="160" t="s">
        <v>195</v>
      </c>
      <c r="H11" s="161">
        <v>450000</v>
      </c>
      <c r="I11" s="162">
        <f>I5*D11*E11/100</f>
        <v>8.4</v>
      </c>
      <c r="J11" s="163">
        <f>IFERROR(('Data (Section A-F)'!D77/(('Data (Section A-F)'!D10+'Data (Section A-F)'!D15)*'Summary (Section B-F)'!$H$11)*$I$11),0)</f>
        <v>0</v>
      </c>
      <c r="K11" s="163">
        <f>IFERROR(('Data (Section A-F)'!E77/(('Data (Section A-F)'!E10+'Data (Section A-F)'!E15)*'Summary (Section B-F)'!$H$11)*$I$11),0)</f>
        <v>0</v>
      </c>
      <c r="L11" s="163">
        <f>IFERROR(('Data (Section A-F)'!F77/(('Data (Section A-F)'!F10+'Data (Section A-F)'!F15)*'Summary (Section B-F)'!$H$11)*$I$11),0)</f>
        <v>0</v>
      </c>
      <c r="M11" s="163">
        <f>IFERROR(('Data (Section A-F)'!G77/(('Data (Section A-F)'!G10+'Data (Section A-F)'!G15)*'Summary (Section B-F)'!$H$11)*$I$11),0)</f>
        <v>0</v>
      </c>
      <c r="N11" s="163">
        <f>IFERROR(('Data (Section A-F)'!H77/(('Data (Section A-F)'!H10+'Data (Section A-F)'!H15)*'Summary (Section B-F)'!$H$11)*$I$11),0)</f>
        <v>0</v>
      </c>
      <c r="O11" s="163">
        <f>IFERROR(MIN('Data (Section A-F)'!I77/(('Data (Section A-F)'!I10+'Data (Section A-F)'!I15)*'Summary (Section B-F)'!$H$11)*$I$11,I11*2),0)</f>
        <v>0</v>
      </c>
      <c r="P11" s="163">
        <f>IFERROR(('Data (Section A-F)'!J77/(('Data (Section A-F)'!J10+'Data (Section A-F)'!J15)*'Summary (Section B-F)'!$H$11)*$I$11),0)</f>
        <v>0</v>
      </c>
      <c r="Q11" s="163">
        <f>IFERROR(('Data (Section A-F)'!K77/(('Data (Section A-F)'!K10+'Data (Section A-F)'!K15)*'Summary (Section B-F)'!$H$11)*$I$11),0)</f>
        <v>0</v>
      </c>
      <c r="R11" s="163">
        <f>IFERROR(('Data (Section A-F)'!L77/(('Data (Section A-F)'!L10+'Data (Section A-F)'!L15)*'Summary (Section B-F)'!$H$11)*$I$11),0)</f>
        <v>0</v>
      </c>
      <c r="S11" s="163">
        <f>IFERROR(('Data (Section A-F)'!M77/(('Data (Section A-F)'!M10+'Data (Section A-F)'!M15)*'Summary (Section B-F)'!$H$11)*$I$11),0)</f>
        <v>0</v>
      </c>
      <c r="T11" s="163">
        <f>IFERROR(('Data (Section A-F)'!N77/(('Data (Section A-F)'!N10+'Data (Section A-F)'!N15)*'Summary (Section B-F)'!$H$11)*$I$11),0)</f>
        <v>0</v>
      </c>
      <c r="U11" s="163">
        <f>IFERROR(('Data (Section A-F)'!O77/(('Data (Section A-F)'!O10+'Data (Section A-F)'!O15)*'Summary (Section B-F)'!$H$11)*$I$11),0)</f>
        <v>0</v>
      </c>
      <c r="V11" s="163">
        <f>IFERROR(('Data (Section A-F)'!P77/(('Data (Section A-F)'!P10+'Data (Section A-F)'!P15)*'Summary (Section B-F)'!$H$11)*$I$11),0)</f>
        <v>0</v>
      </c>
      <c r="W11" s="163">
        <f>IFERROR(('Data (Section A-F)'!Q77/(('Data (Section A-F)'!Q10+'Data (Section A-F)'!Q15)*'Summary (Section B-F)'!$H$11)*$I$11),0)</f>
        <v>0</v>
      </c>
      <c r="X11" s="163">
        <f>IFERROR(('Data (Section A-F)'!R77/(('Data (Section A-F)'!R10+'Data (Section A-F)'!R15)*'Summary (Section B-F)'!$H$11)*$I$11),0)</f>
        <v>0</v>
      </c>
      <c r="Y11" s="163">
        <f>IFERROR(('Data (Section A-F)'!S77/(('Data (Section A-F)'!S10+'Data (Section A-F)'!S15)*'Summary (Section B-F)'!$H$11)*$I$11),0)</f>
        <v>0</v>
      </c>
      <c r="Z11" s="167"/>
      <c r="AA11" s="183"/>
    </row>
    <row r="12" spans="1:27" ht="57" customHeight="1" x14ac:dyDescent="0.25">
      <c r="A12" s="486"/>
      <c r="B12" s="480"/>
      <c r="C12" s="168" t="s">
        <v>196</v>
      </c>
      <c r="D12" s="480"/>
      <c r="E12" s="169">
        <v>0.3</v>
      </c>
      <c r="F12" s="170"/>
      <c r="G12" s="171" t="s">
        <v>50</v>
      </c>
      <c r="H12" s="184">
        <v>1.5</v>
      </c>
      <c r="I12" s="173">
        <f>I5*D11*E12/100</f>
        <v>3.6</v>
      </c>
      <c r="J12" s="174">
        <f>IFERROR(('Data (Section A-F)'!D78/('Summary (Section B-F)'!$H$12*('Data (Section A-F)'!D10+'Data (Section A-F)'!D15))*'Summary (Section B-F)'!$I$12),0)</f>
        <v>0</v>
      </c>
      <c r="K12" s="174">
        <f>IFERROR(('Data (Section A-F)'!E78/('Summary (Section B-F)'!$H$12*('Data (Section A-F)'!E10+'Data (Section A-F)'!E15))*'Summary (Section B-F)'!$I$12),0)</f>
        <v>0</v>
      </c>
      <c r="L12" s="174">
        <f>IFERROR(('Data (Section A-F)'!F78/('Summary (Section B-F)'!$H$12*('Data (Section A-F)'!F10+'Data (Section A-F)'!F15))*'Summary (Section B-F)'!$I$12),0)</f>
        <v>0</v>
      </c>
      <c r="M12" s="174">
        <f>IFERROR(('Data (Section A-F)'!G78/('Summary (Section B-F)'!$H$12*('Data (Section A-F)'!G10+'Data (Section A-F)'!G15))*'Summary (Section B-F)'!$I$12),0)</f>
        <v>0</v>
      </c>
      <c r="N12" s="174">
        <f>IFERROR(('Data (Section A-F)'!H78/('Summary (Section B-F)'!$H$12*('Data (Section A-F)'!H10+'Data (Section A-F)'!H15))*'Summary (Section B-F)'!$I$12),0)</f>
        <v>0</v>
      </c>
      <c r="O12" s="174">
        <f>IFERROR(MIN('Data (Section A-F)'!I78/('Summary (Section B-F)'!$H$12*('Data (Section A-F)'!I10+'Data (Section A-F)'!I15))*'Summary (Section B-F)'!$I$12,$I$12),0)</f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A13" s="497" t="s">
        <v>197</v>
      </c>
      <c r="B13" s="459"/>
      <c r="C13" s="498"/>
      <c r="D13" s="185">
        <f>SUM(D7:D12)</f>
        <v>100</v>
      </c>
      <c r="E13" s="483"/>
      <c r="F13" s="459"/>
      <c r="G13" s="459"/>
      <c r="H13" s="484"/>
      <c r="I13" s="186">
        <f t="shared" ref="I13:O13" si="0">SUM(I7:I12)</f>
        <v>40</v>
      </c>
      <c r="J13" s="187">
        <f t="shared" si="0"/>
        <v>0</v>
      </c>
      <c r="K13" s="187">
        <f t="shared" si="0"/>
        <v>0</v>
      </c>
      <c r="L13" s="188">
        <f t="shared" si="0"/>
        <v>0</v>
      </c>
      <c r="M13" s="189">
        <f t="shared" si="0"/>
        <v>0</v>
      </c>
      <c r="N13" s="190">
        <f t="shared" si="0"/>
        <v>0</v>
      </c>
      <c r="O13" s="191">
        <f t="shared" si="0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"/>
      <c r="C14" s="1"/>
      <c r="D14" s="2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1"/>
      <c r="C15" s="1"/>
      <c r="D15" s="2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"/>
      <c r="C16" s="1"/>
      <c r="D16" s="2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1.25" customHeight="1" x14ac:dyDescent="0.25">
      <c r="A17" s="494" t="s">
        <v>111</v>
      </c>
      <c r="B17" s="459"/>
      <c r="C17" s="459"/>
      <c r="D17" s="459"/>
      <c r="E17" s="459"/>
      <c r="F17" s="459"/>
      <c r="G17" s="459"/>
      <c r="H17" s="484"/>
      <c r="I17" s="143">
        <v>10</v>
      </c>
      <c r="J17" s="494" t="s">
        <v>181</v>
      </c>
      <c r="K17" s="459"/>
      <c r="L17" s="459"/>
      <c r="M17" s="459"/>
      <c r="N17" s="460"/>
      <c r="O17" s="495" t="s">
        <v>198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2" customHeight="1" x14ac:dyDescent="0.25">
      <c r="A18" s="145" t="s">
        <v>50</v>
      </c>
      <c r="B18" s="146" t="s">
        <v>51</v>
      </c>
      <c r="C18" s="146" t="s">
        <v>52</v>
      </c>
      <c r="D18" s="147" t="s">
        <v>183</v>
      </c>
      <c r="E18" s="147" t="s">
        <v>184</v>
      </c>
      <c r="F18" s="192"/>
      <c r="G18" s="147" t="s">
        <v>185</v>
      </c>
      <c r="H18" s="149" t="s">
        <v>186</v>
      </c>
      <c r="I18" s="150" t="s">
        <v>187</v>
      </c>
      <c r="J18" s="151">
        <v>2019</v>
      </c>
      <c r="K18" s="152">
        <v>2020</v>
      </c>
      <c r="L18" s="153">
        <v>2021</v>
      </c>
      <c r="M18" s="154">
        <v>2022</v>
      </c>
      <c r="N18" s="152">
        <v>2023</v>
      </c>
      <c r="O18" s="496"/>
      <c r="P18" s="1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</row>
    <row r="19" spans="1:27" ht="33.75" customHeight="1" x14ac:dyDescent="0.25">
      <c r="A19" s="501">
        <v>1</v>
      </c>
      <c r="B19" s="487" t="s">
        <v>112</v>
      </c>
      <c r="C19" s="193" t="s">
        <v>199</v>
      </c>
      <c r="D19" s="504">
        <f>SUM(E19:E24)</f>
        <v>1</v>
      </c>
      <c r="E19" s="158">
        <v>0.2</v>
      </c>
      <c r="F19" s="195"/>
      <c r="G19" s="505" t="s">
        <v>200</v>
      </c>
      <c r="H19" s="196">
        <v>2</v>
      </c>
      <c r="I19" s="197">
        <f>I17*D19*E19</f>
        <v>2</v>
      </c>
      <c r="J19" s="198">
        <f>IFERROR(('Data (Section A-F)'!D87/'Summary (Section B-F)'!$H$19*'Summary (Section B-F)'!$I$19),0)</f>
        <v>0</v>
      </c>
      <c r="K19" s="198">
        <f>IFERROR(('Data (Section A-F)'!E87/'Summary (Section B-F)'!$H$19*'Summary (Section B-F)'!$I$19),0)</f>
        <v>0</v>
      </c>
      <c r="L19" s="198">
        <f>IFERROR(('Data (Section A-F)'!F87/'Summary (Section B-F)'!$H$19*'Summary (Section B-F)'!$I$19),0)</f>
        <v>0</v>
      </c>
      <c r="M19" s="198">
        <f>IFERROR(('Data (Section A-F)'!G87/'Summary (Section B-F)'!$H$19*'Summary (Section B-F)'!$I$19),0)</f>
        <v>0</v>
      </c>
      <c r="N19" s="198">
        <f>IFERROR(('Data (Section A-F)'!H87/'Summary (Section B-F)'!$H$19*'Summary (Section B-F)'!$I$19),0)</f>
        <v>0</v>
      </c>
      <c r="O19" s="199">
        <f>IFERROR(MIN('Data (Section A-F)'!I87/'Summary (Section B-F)'!$H$19*'Summary (Section B-F)'!$I$19,'Summary (Section B-F)'!$I$19),0)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  <c r="AA19" s="1"/>
    </row>
    <row r="20" spans="1:27" ht="33.75" customHeight="1" x14ac:dyDescent="0.25">
      <c r="A20" s="502"/>
      <c r="B20" s="503"/>
      <c r="C20" s="200" t="s">
        <v>201</v>
      </c>
      <c r="D20" s="503"/>
      <c r="E20" s="201">
        <v>0.1</v>
      </c>
      <c r="F20" s="202"/>
      <c r="G20" s="503"/>
      <c r="H20" s="203">
        <v>10</v>
      </c>
      <c r="I20" s="204">
        <f>I17*D19*E20</f>
        <v>1</v>
      </c>
      <c r="J20" s="198">
        <f>IFERROR('Data (Section A-F)'!D90/'Summary (Section B-F)'!$H$20*'Summary (Section B-F)'!$I$20,0)</f>
        <v>0</v>
      </c>
      <c r="K20" s="198">
        <f>IFERROR('Data (Section A-F)'!E90/'Summary (Section B-F)'!$H$20*'Summary (Section B-F)'!$I$20,0)</f>
        <v>0</v>
      </c>
      <c r="L20" s="198">
        <f>IFERROR('Data (Section A-F)'!F90/'Summary (Section B-F)'!$H$20*'Summary (Section B-F)'!$I$20,0)</f>
        <v>0</v>
      </c>
      <c r="M20" s="198">
        <f>IFERROR('Data (Section A-F)'!G90/'Summary (Section B-F)'!$H$20*'Summary (Section B-F)'!$I$20,0)</f>
        <v>0</v>
      </c>
      <c r="N20" s="198">
        <f>IFERROR('Data (Section A-F)'!H90/'Summary (Section B-F)'!$H$20*'Summary (Section B-F)'!$I$20,0)</f>
        <v>0</v>
      </c>
      <c r="O20" s="205">
        <f>IFERROR(MIN('Data (Section A-F)'!I90/'Summary (Section B-F)'!$H$20*'Summary (Section B-F)'!$I$20,'Summary (Section B-F)'!$I$20),0)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3"/>
      <c r="AA20" s="1"/>
    </row>
    <row r="21" spans="1:27" ht="47.25" customHeight="1" x14ac:dyDescent="0.25">
      <c r="A21" s="502"/>
      <c r="B21" s="503"/>
      <c r="C21" s="200" t="s">
        <v>202</v>
      </c>
      <c r="D21" s="503"/>
      <c r="E21" s="201">
        <v>0.15</v>
      </c>
      <c r="F21" s="202"/>
      <c r="G21" s="206" t="s">
        <v>203</v>
      </c>
      <c r="H21" s="203">
        <v>1</v>
      </c>
      <c r="I21" s="204">
        <f>I17*D19*E21</f>
        <v>1.5</v>
      </c>
      <c r="J21" s="481">
        <f>IFERROR(('Data (Section A-F)'!I91/$H$21*$I$21),0)</f>
        <v>0</v>
      </c>
      <c r="K21" s="459"/>
      <c r="L21" s="459"/>
      <c r="M21" s="459"/>
      <c r="N21" s="460"/>
      <c r="O21" s="199">
        <f>IFERROR(MIN('Data (Section A-F)'!I91/'Summary (Section B-F)'!$H$21*'Summary (Section B-F)'!$I$21,'Summary (Section B-F)'!$I$21),0)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  <c r="AA21" s="1"/>
    </row>
    <row r="22" spans="1:27" ht="33.75" customHeight="1" x14ac:dyDescent="0.25">
      <c r="A22" s="502"/>
      <c r="B22" s="503"/>
      <c r="C22" s="200" t="s">
        <v>204</v>
      </c>
      <c r="D22" s="503"/>
      <c r="E22" s="201">
        <v>0.15</v>
      </c>
      <c r="F22" s="202"/>
      <c r="G22" s="506" t="s">
        <v>200</v>
      </c>
      <c r="H22" s="203">
        <v>2</v>
      </c>
      <c r="I22" s="204">
        <f>I17*D19*E22</f>
        <v>1.5</v>
      </c>
      <c r="J22" s="198">
        <f>IFERROR(('Data (Section A-F)'!D92/'Summary (Section B-F)'!$H$22*'Summary (Section B-F)'!$I$22),0)</f>
        <v>0</v>
      </c>
      <c r="K22" s="198">
        <f>IFERROR(('Data (Section A-F)'!E92/'Summary (Section B-F)'!$H$22*'Summary (Section B-F)'!$I$22),0)</f>
        <v>0</v>
      </c>
      <c r="L22" s="198">
        <f>IFERROR(('Data (Section A-F)'!F92/'Summary (Section B-F)'!$H$22*'Summary (Section B-F)'!$I$22),0)</f>
        <v>0</v>
      </c>
      <c r="M22" s="198">
        <f>IFERROR(('Data (Section A-F)'!G92/'Summary (Section B-F)'!$H$22*'Summary (Section B-F)'!$I$22),0)</f>
        <v>0</v>
      </c>
      <c r="N22" s="198">
        <f>IFERROR(('Data (Section A-F)'!H92/'Summary (Section B-F)'!$H$22*'Summary (Section B-F)'!$I$22),0)</f>
        <v>0</v>
      </c>
      <c r="O22" s="199">
        <f>IFERROR(MIN('Data (Section A-F)'!I92/'Summary (Section B-F)'!$H$22*'Summary (Section B-F)'!$I$22,'Summary (Section B-F)'!$I$22),0)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3.75" customHeight="1" x14ac:dyDescent="0.25">
      <c r="A23" s="502"/>
      <c r="B23" s="503"/>
      <c r="C23" s="200" t="s">
        <v>205</v>
      </c>
      <c r="D23" s="503"/>
      <c r="E23" s="201">
        <v>0.2</v>
      </c>
      <c r="F23" s="202"/>
      <c r="G23" s="503"/>
      <c r="H23" s="203">
        <v>1</v>
      </c>
      <c r="I23" s="204">
        <f>I17*D19*E23</f>
        <v>2</v>
      </c>
      <c r="J23" s="198">
        <f>IFERROR(('Data (Section A-F)'!D93/'Summary (Section B-F)'!$H$23*'Summary (Section B-F)'!$I$23),0)</f>
        <v>0</v>
      </c>
      <c r="K23" s="198">
        <f>IFERROR(('Data (Section A-F)'!E93/'Summary (Section B-F)'!$H$23*'Summary (Section B-F)'!$I$23),0)</f>
        <v>0</v>
      </c>
      <c r="L23" s="198">
        <f>IFERROR(('Data (Section A-F)'!F93/'Summary (Section B-F)'!$H$23*'Summary (Section B-F)'!$I$23),0)</f>
        <v>0</v>
      </c>
      <c r="M23" s="198">
        <f>IFERROR(('Data (Section A-F)'!G93/'Summary (Section B-F)'!$H$23*'Summary (Section B-F)'!$I$23),0)</f>
        <v>0</v>
      </c>
      <c r="N23" s="198">
        <f>IFERROR(('Data (Section A-F)'!H93/'Summary (Section B-F)'!$H$23*'Summary (Section B-F)'!$I$23),0)</f>
        <v>0</v>
      </c>
      <c r="O23" s="199">
        <f>IFERROR(MIN('Data (Section A-F)'!I93/'Summary (Section B-F)'!$H$23*'Summary (Section B-F)'!$I$23,'Summary (Section B-F)'!$I$23),0)</f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55.5" customHeight="1" x14ac:dyDescent="0.25">
      <c r="A24" s="486"/>
      <c r="B24" s="480"/>
      <c r="C24" s="209" t="s">
        <v>206</v>
      </c>
      <c r="D24" s="480"/>
      <c r="E24" s="169">
        <v>0.2</v>
      </c>
      <c r="F24" s="210"/>
      <c r="G24" s="480"/>
      <c r="H24" s="211">
        <v>1</v>
      </c>
      <c r="I24" s="212">
        <f>I17*D19*E24</f>
        <v>2</v>
      </c>
      <c r="J24" s="198">
        <f>IFERROR(('Data (Section A-F)'!D94/'Summary (Section B-F)'!$H$24*'Summary (Section B-F)'!$I$24),0)</f>
        <v>0</v>
      </c>
      <c r="K24" s="198">
        <f>IFERROR(('Data (Section A-F)'!E94/'Summary (Section B-F)'!$H$24*'Summary (Section B-F)'!$I$24),0)</f>
        <v>0</v>
      </c>
      <c r="L24" s="198">
        <f>IFERROR(('Data (Section A-F)'!F94/'Summary (Section B-F)'!$H$24*'Summary (Section B-F)'!$I$24),0)</f>
        <v>0</v>
      </c>
      <c r="M24" s="198">
        <f>IFERROR(('Data (Section A-F)'!G94/'Summary (Section B-F)'!$H$24*'Summary (Section B-F)'!$I$24),0)</f>
        <v>0</v>
      </c>
      <c r="N24" s="198">
        <f>IFERROR(('Data (Section A-F)'!H94/'Summary (Section B-F)'!$H$24*'Summary (Section B-F)'!$I$24),0)</f>
        <v>0</v>
      </c>
      <c r="O24" s="205">
        <f>IFERROR(MIN('Data (Section A-F)'!I94/'Summary (Section B-F)'!$H$24*'Summary (Section B-F)'!$I$24,'Summary (Section B-F)'!$I$24),0)</f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3.75" customHeight="1" x14ac:dyDescent="0.25">
      <c r="A25" s="497" t="s">
        <v>207</v>
      </c>
      <c r="B25" s="459"/>
      <c r="C25" s="498"/>
      <c r="D25" s="213">
        <f>SUM(D19)</f>
        <v>1</v>
      </c>
      <c r="E25" s="500"/>
      <c r="F25" s="459"/>
      <c r="G25" s="459"/>
      <c r="H25" s="484"/>
      <c r="I25" s="186">
        <f t="shared" ref="I25:O25" si="1">SUM(I19:I24)</f>
        <v>10</v>
      </c>
      <c r="J25" s="207">
        <f t="shared" si="1"/>
        <v>0</v>
      </c>
      <c r="K25" s="207">
        <f t="shared" si="1"/>
        <v>0</v>
      </c>
      <c r="L25" s="207">
        <f t="shared" si="1"/>
        <v>0</v>
      </c>
      <c r="M25" s="207">
        <f t="shared" si="1"/>
        <v>0</v>
      </c>
      <c r="N25" s="205">
        <f t="shared" si="1"/>
        <v>0</v>
      </c>
      <c r="O25" s="191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1"/>
      <c r="C26" s="1"/>
      <c r="D26" s="2"/>
      <c r="E26" s="1"/>
      <c r="F26" s="1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1"/>
      <c r="C27" s="1"/>
      <c r="D27" s="2"/>
      <c r="E27" s="1"/>
      <c r="F27" s="1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1"/>
      <c r="C28" s="1"/>
      <c r="D28" s="2"/>
      <c r="E28" s="1"/>
      <c r="F28" s="1"/>
      <c r="G28" s="1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1.25" customHeight="1" x14ac:dyDescent="0.25">
      <c r="A29" s="494" t="s">
        <v>208</v>
      </c>
      <c r="B29" s="459"/>
      <c r="C29" s="459"/>
      <c r="D29" s="459"/>
      <c r="E29" s="459"/>
      <c r="F29" s="459"/>
      <c r="G29" s="459"/>
      <c r="H29" s="484"/>
      <c r="I29" s="143">
        <v>30</v>
      </c>
      <c r="J29" s="494" t="s">
        <v>181</v>
      </c>
      <c r="K29" s="459"/>
      <c r="L29" s="459"/>
      <c r="M29" s="459"/>
      <c r="N29" s="460"/>
      <c r="O29" s="495" t="s">
        <v>209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2" customHeight="1" x14ac:dyDescent="0.25">
      <c r="A30" s="214" t="s">
        <v>122</v>
      </c>
      <c r="B30" s="147" t="s">
        <v>123</v>
      </c>
      <c r="C30" s="147" t="s">
        <v>124</v>
      </c>
      <c r="D30" s="215" t="s">
        <v>183</v>
      </c>
      <c r="E30" s="147" t="s">
        <v>210</v>
      </c>
      <c r="F30" s="147" t="s">
        <v>211</v>
      </c>
      <c r="G30" s="147" t="s">
        <v>185</v>
      </c>
      <c r="H30" s="216" t="s">
        <v>212</v>
      </c>
      <c r="I30" s="151" t="s">
        <v>213</v>
      </c>
      <c r="J30" s="151">
        <v>2019</v>
      </c>
      <c r="K30" s="152">
        <v>2020</v>
      </c>
      <c r="L30" s="153">
        <v>2021</v>
      </c>
      <c r="M30" s="154">
        <v>2022</v>
      </c>
      <c r="N30" s="152">
        <v>2023</v>
      </c>
      <c r="O30" s="49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9.5" customHeight="1" x14ac:dyDescent="0.25">
      <c r="A31" s="485">
        <v>1</v>
      </c>
      <c r="B31" s="487" t="s">
        <v>125</v>
      </c>
      <c r="C31" s="217" t="s">
        <v>214</v>
      </c>
      <c r="D31" s="218">
        <v>0.06</v>
      </c>
      <c r="E31" s="219">
        <v>1</v>
      </c>
      <c r="F31" s="220" t="s">
        <v>215</v>
      </c>
      <c r="G31" s="219" t="s">
        <v>216</v>
      </c>
      <c r="H31" s="221">
        <v>1</v>
      </c>
      <c r="I31" s="222">
        <f>D31*E31*I29</f>
        <v>1.7999999999999998</v>
      </c>
      <c r="J31" s="223">
        <f>IF('Data (Section A-F)'!D100&gt;'Data (Section A-F)'!D10,0,IFERROR((MIN('Data (Section A-F)'!D100/($H$31*'Data (Section A-F)'!D10)*$I$31,$I$31*2)),0))</f>
        <v>0</v>
      </c>
      <c r="K31" s="223">
        <f>IF('Data (Section A-F)'!E100&gt;'Data (Section A-F)'!E10,0,IFERROR(MIN('Data (Section A-F)'!E100/($H$31*('Data (Section A-F)'!E10))*'Summary (Section B-F)'!$I$31,'Summary (Section B-F)'!$I$31*2),0))</f>
        <v>0</v>
      </c>
      <c r="L31" s="223">
        <f>IF('Data (Section A-F)'!F100&gt;'Data (Section A-F)'!F10,0,IFERROR(MIN('Data (Section A-F)'!F100/($H$31*('Data (Section A-F)'!F10))*'Summary (Section B-F)'!$I$31,'Summary (Section B-F)'!$I$31*2),0))</f>
        <v>0</v>
      </c>
      <c r="M31" s="223">
        <f>IF('Data (Section A-F)'!G100&gt;'Data (Section A-F)'!G10,0,IFERROR(MIN('Data (Section A-F)'!G100/($H$31*('Data (Section A-F)'!G10))*'Summary (Section B-F)'!$I$31,'Summary (Section B-F)'!$I$31*2),0))</f>
        <v>0</v>
      </c>
      <c r="N31" s="223">
        <f>IF('Data (Section A-F)'!H100&gt;'Data (Section A-F)'!H10,0,IFERROR(MIN('Data (Section A-F)'!H100/($H$31*('Data (Section A-F)'!H10))*'Summary (Section B-F)'!$I$31,'Summary (Section B-F)'!$I$31*2),0))</f>
        <v>0</v>
      </c>
      <c r="O31" s="205">
        <f t="shared" ref="O31:O34" si="2">AVERAGE(J31:N31)</f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9.5" customHeight="1" x14ac:dyDescent="0.25">
      <c r="A32" s="486"/>
      <c r="B32" s="480"/>
      <c r="C32" s="156" t="s">
        <v>217</v>
      </c>
      <c r="D32" s="194">
        <v>0.06</v>
      </c>
      <c r="E32" s="224">
        <v>1</v>
      </c>
      <c r="F32" s="224"/>
      <c r="G32" s="224" t="s">
        <v>216</v>
      </c>
      <c r="H32" s="225">
        <v>1</v>
      </c>
      <c r="I32" s="222">
        <f>D32*E32*I29</f>
        <v>1.7999999999999998</v>
      </c>
      <c r="J32" s="223">
        <f>IF('Data (Section A-F)'!D101&gt;'Data (Section A-F)'!K$15,0,IFERROR((MIN('Data (Section A-F)'!D101/($H$32*'Data (Section A-F)'!K$15)*$I$32,$I$32*2)),0))</f>
        <v>0</v>
      </c>
      <c r="K32" s="223">
        <f>IF('Data (Section A-F)'!E101&gt;'Data (Section A-F)'!L$15,0,IFERROR((MIN('Data (Section A-F)'!E101/($H$32*'Data (Section A-F)'!L$15)*$I$32,$I$32*2)),0))</f>
        <v>0</v>
      </c>
      <c r="L32" s="223">
        <f>IF('Data (Section A-F)'!F101&gt;'Data (Section A-F)'!M$15,0,IFERROR((MIN('Data (Section A-F)'!F101/($H$32*'Data (Section A-F)'!M$15)*$I$32,$I$32*2)),0))</f>
        <v>0</v>
      </c>
      <c r="M32" s="223">
        <f>IF('Data (Section A-F)'!G101&gt;'Data (Section A-F)'!N$15,0,IFERROR((MIN('Data (Section A-F)'!G101/($H$32*'Data (Section A-F)'!N$15)*$I$32,$I$32*2)),0))</f>
        <v>0</v>
      </c>
      <c r="N32" s="223">
        <f>IF('Data (Section A-F)'!H101&gt;'Data (Section A-F)'!O$15,0,IFERROR((MIN('Data (Section A-F)'!H101/($H$32*'Data (Section A-F)'!O$15)*$I$32,$I$32*2)),0))</f>
        <v>0</v>
      </c>
      <c r="O32" s="205">
        <f t="shared" si="2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1"/>
      <c r="AA32" s="1"/>
    </row>
    <row r="33" spans="1:27" ht="34.5" customHeight="1" x14ac:dyDescent="0.25">
      <c r="A33" s="485">
        <v>2</v>
      </c>
      <c r="B33" s="523" t="s">
        <v>128</v>
      </c>
      <c r="C33" s="157" t="s">
        <v>218</v>
      </c>
      <c r="D33" s="504">
        <v>0.06</v>
      </c>
      <c r="E33" s="158">
        <v>0.8</v>
      </c>
      <c r="F33" s="227" t="s">
        <v>215</v>
      </c>
      <c r="G33" s="160" t="s">
        <v>216</v>
      </c>
      <c r="H33" s="228">
        <v>0.7</v>
      </c>
      <c r="I33" s="229">
        <f>D33*E33*I29</f>
        <v>1.44</v>
      </c>
      <c r="J33" s="207">
        <f>IF('Data (Section A-F)'!D102&gt;'Data (Section A-F)'!D10,0,IFERROR(MIN('Data (Section A-F)'!D102/($H$33*('Data (Section A-F)'!D10))*'Summary (Section B-F)'!$I$33,'Summary (Section B-F)'!$I$33*2),0))</f>
        <v>0</v>
      </c>
      <c r="K33" s="207">
        <f>IF('Data (Section A-F)'!E102&gt;'Data (Section A-F)'!E10,0,IFERROR(MIN('Data (Section A-F)'!E102/($H$33*('Data (Section A-F)'!E10))*'Summary (Section B-F)'!$I$33,'Summary (Section B-F)'!$I$33*2),0))</f>
        <v>0</v>
      </c>
      <c r="L33" s="207">
        <f>IF('Data (Section A-F)'!F102&gt;'Data (Section A-F)'!F10,0,IFERROR(MIN('Data (Section A-F)'!F102/($H$33*('Data (Section A-F)'!F10))*'Summary (Section B-F)'!$I$33,'Summary (Section B-F)'!$I$33*2),0))</f>
        <v>0</v>
      </c>
      <c r="M33" s="207">
        <f>IF('Data (Section A-F)'!G102&gt;'Data (Section A-F)'!G10,0,IFERROR(MIN('Data (Section A-F)'!G102/($H$33*('Data (Section A-F)'!G10))*'Summary (Section B-F)'!$I$33,'Summary (Section B-F)'!$I$33*2),0))</f>
        <v>0</v>
      </c>
      <c r="N33" s="207">
        <f>IF('Data (Section A-F)'!H102&gt;'Data (Section A-F)'!H10,0,IFERROR(MIN('Data (Section A-F)'!H102/($H$33*('Data (Section A-F)'!H10))*'Summary (Section B-F)'!$I$33,'Summary (Section B-F)'!$I$33*2),0))</f>
        <v>0</v>
      </c>
      <c r="O33" s="230">
        <f t="shared" si="2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231"/>
      <c r="AA33" s="1"/>
    </row>
    <row r="34" spans="1:27" ht="67.5" customHeight="1" x14ac:dyDescent="0.25">
      <c r="A34" s="486"/>
      <c r="B34" s="480"/>
      <c r="C34" s="168" t="s">
        <v>219</v>
      </c>
      <c r="D34" s="480"/>
      <c r="E34" s="169">
        <v>0.2</v>
      </c>
      <c r="F34" s="232" t="s">
        <v>215</v>
      </c>
      <c r="G34" s="171" t="s">
        <v>216</v>
      </c>
      <c r="H34" s="233">
        <v>0.2</v>
      </c>
      <c r="I34" s="234">
        <f>D33*E34*I29</f>
        <v>0.36</v>
      </c>
      <c r="J34" s="235">
        <f>IF('Data (Section A-F)'!D103&gt;'Data (Section A-F)'!D10,0,IFERROR(MIN('Data (Section A-F)'!D103/($H$34*('Data (Section A-F)'!D10))*'Summary (Section B-F)'!$I$34,'Summary (Section B-F)'!$I$34*2),0))</f>
        <v>0</v>
      </c>
      <c r="K34" s="235">
        <f>IF('Data (Section A-F)'!E103&gt;'Data (Section A-F)'!E10,0,IFERROR(MIN('Data (Section A-F)'!E103/($H$34*('Data (Section A-F)'!E10))*'Summary (Section B-F)'!$I$34,'Summary (Section B-F)'!$I$34*2),0))</f>
        <v>0</v>
      </c>
      <c r="L34" s="235">
        <f>IF('Data (Section A-F)'!F103&gt;'Data (Section A-F)'!F10,0,IFERROR(MIN('Data (Section A-F)'!F103/($H$34*('Data (Section A-F)'!F10))*'Summary (Section B-F)'!$I$34,'Summary (Section B-F)'!$I$34*2),0))</f>
        <v>0</v>
      </c>
      <c r="M34" s="235">
        <f>IFERROR(MIN('Data (Section A-F)'!G103/($H$34*('Data (Section A-F)'!G10))*'Summary (Section B-F)'!$I$34,'Summary (Section B-F)'!$I$34*2),0)</f>
        <v>0</v>
      </c>
      <c r="N34" s="235">
        <f>IFERROR(MIN('Data (Section A-F)'!H103/($H$34*('Data (Section A-F)'!H10))*'Summary (Section B-F)'!$I$34,'Summary (Section B-F)'!$I$34*2),0)</f>
        <v>0</v>
      </c>
      <c r="O34" s="230">
        <f t="shared" si="2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  <c r="AA34" s="1"/>
    </row>
    <row r="35" spans="1:27" ht="34.5" customHeight="1" x14ac:dyDescent="0.25">
      <c r="A35" s="485">
        <v>3</v>
      </c>
      <c r="B35" s="487" t="s">
        <v>220</v>
      </c>
      <c r="C35" s="157" t="s">
        <v>132</v>
      </c>
      <c r="D35" s="504">
        <v>0.06</v>
      </c>
      <c r="E35" s="236"/>
      <c r="F35" s="237" t="s">
        <v>215</v>
      </c>
      <c r="G35" s="505" t="s">
        <v>216</v>
      </c>
      <c r="H35" s="238" t="s">
        <v>215</v>
      </c>
      <c r="I35" s="239">
        <f>SUM(I36:I37)</f>
        <v>1.7999999999999998</v>
      </c>
      <c r="J35" s="240"/>
      <c r="K35" s="240"/>
      <c r="L35" s="240"/>
      <c r="M35" s="240"/>
      <c r="N35" s="241"/>
      <c r="O35" s="242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</row>
    <row r="36" spans="1:27" ht="34.5" customHeight="1" x14ac:dyDescent="0.25">
      <c r="A36" s="502"/>
      <c r="B36" s="503"/>
      <c r="C36" s="243" t="s">
        <v>221</v>
      </c>
      <c r="D36" s="503"/>
      <c r="E36" s="201">
        <v>0.5</v>
      </c>
      <c r="F36" s="244" t="s">
        <v>215</v>
      </c>
      <c r="G36" s="503"/>
      <c r="H36" s="245">
        <v>60</v>
      </c>
      <c r="I36" s="246">
        <f>D35*E36*I29</f>
        <v>0.89999999999999991</v>
      </c>
      <c r="J36" s="247">
        <f>IF('Data (Section A-F)'!D104&gt;'Data (Section A-F)'!D10,0,IFERROR($I$36-U36*$I$36/25,0))</f>
        <v>0</v>
      </c>
      <c r="K36" s="247">
        <f>IF('Data (Section A-F)'!E104&gt;'Data (Section A-F)'!E10,0,IFERROR($I$36-V36*$I$36/25,0))</f>
        <v>0</v>
      </c>
      <c r="L36" s="247">
        <f>IF('Data (Section A-F)'!F104&gt;'Data (Section A-F)'!F10,0,IFERROR($I$36-W36*$I$36/25,0))</f>
        <v>0</v>
      </c>
      <c r="M36" s="247">
        <f>IF('Data (Section A-F)'!G104&gt;'Data (Section A-F)'!G10,0,IFERROR($I$36-X36*$I$36/25,0))</f>
        <v>0</v>
      </c>
      <c r="N36" s="247">
        <f>IF('Data (Section A-F)'!H104&gt;'Data (Section A-F)'!H10,0,IFERROR($I$36-Y36*$I$36/25,0))</f>
        <v>0</v>
      </c>
      <c r="O36" s="230">
        <f t="shared" ref="O36:O37" si="3">AVERAGE(J36:N36)</f>
        <v>0</v>
      </c>
      <c r="P36" s="248" t="e">
        <f>'Data (Section A-F)'!D105/'Data (Section A-F)'!D10*100</f>
        <v>#DIV/0!</v>
      </c>
      <c r="Q36" s="248" t="e">
        <f>'Data (Section A-F)'!E105/'Data (Section A-F)'!E10*100</f>
        <v>#DIV/0!</v>
      </c>
      <c r="R36" s="248" t="e">
        <f>'Data (Section A-F)'!F105/'Data (Section A-F)'!F10*100</f>
        <v>#DIV/0!</v>
      </c>
      <c r="S36" s="248" t="e">
        <f>'Data (Section A-F)'!G105/'Data (Section A-F)'!G10*100</f>
        <v>#DIV/0!</v>
      </c>
      <c r="T36" s="248" t="e">
        <f>'Data (Section A-F)'!H105/'Data (Section A-F)'!H10*100</f>
        <v>#DIV/0!</v>
      </c>
      <c r="U36" s="249" t="e">
        <f t="shared" ref="U36:Y36" si="4">MIN(25,(ABS(P36-$H$36)))</f>
        <v>#DIV/0!</v>
      </c>
      <c r="V36" s="249" t="e">
        <f t="shared" si="4"/>
        <v>#DIV/0!</v>
      </c>
      <c r="W36" s="249" t="e">
        <f t="shared" si="4"/>
        <v>#DIV/0!</v>
      </c>
      <c r="X36" s="249" t="e">
        <f t="shared" si="4"/>
        <v>#DIV/0!</v>
      </c>
      <c r="Y36" s="249" t="e">
        <f t="shared" si="4"/>
        <v>#DIV/0!</v>
      </c>
      <c r="Z36" s="3"/>
      <c r="AA36" s="1"/>
    </row>
    <row r="37" spans="1:27" ht="34.5" customHeight="1" x14ac:dyDescent="0.25">
      <c r="A37" s="486"/>
      <c r="B37" s="480"/>
      <c r="C37" s="168" t="s">
        <v>300</v>
      </c>
      <c r="D37" s="480"/>
      <c r="E37" s="169">
        <v>0.5</v>
      </c>
      <c r="F37" s="232" t="s">
        <v>215</v>
      </c>
      <c r="G37" s="480"/>
      <c r="H37" s="250">
        <v>40</v>
      </c>
      <c r="I37" s="251">
        <f>D35*E37*I29</f>
        <v>0.89999999999999991</v>
      </c>
      <c r="J37" s="207">
        <f>IF('Data (Section A-F)'!D104&gt;'Data (Section A-F)'!D10,0,IFERROR($I$37-$I$37*U37/25,0))</f>
        <v>0</v>
      </c>
      <c r="K37" s="207">
        <f>IF('Data (Section A-F)'!E104&gt;'Data (Section A-F)'!E10,0,IFERROR($I$37-$I$37*V37/25,0))</f>
        <v>0</v>
      </c>
      <c r="L37" s="207">
        <f>IF('Data (Section A-F)'!F104&gt;'Data (Section A-F)'!F10,0,IFERROR($I$37-$I$37*W37/25,0))</f>
        <v>0</v>
      </c>
      <c r="M37" s="207">
        <f>IF('Data (Section A-F)'!G104&gt;'Data (Section A-F)'!G10,0,IFERROR($I$37-$I$37*X37/25,0))</f>
        <v>0</v>
      </c>
      <c r="N37" s="207">
        <f>IF('Data (Section A-F)'!H104&gt;'Data (Section A-F)'!H10,0,IFERROR($I$37-$I$37*Y37/25,0))</f>
        <v>0</v>
      </c>
      <c r="O37" s="205">
        <f t="shared" si="3"/>
        <v>0</v>
      </c>
      <c r="P37" s="248" t="e">
        <f>'Data (Section A-F)'!D106/'Data (Section A-F)'!D10*100</f>
        <v>#DIV/0!</v>
      </c>
      <c r="Q37" s="248" t="e">
        <f>'Data (Section A-F)'!E106/'Data (Section A-F)'!E10*100</f>
        <v>#DIV/0!</v>
      </c>
      <c r="R37" s="248" t="e">
        <f>'Data (Section A-F)'!F106/'Data (Section A-F)'!F10*100</f>
        <v>#DIV/0!</v>
      </c>
      <c r="S37" s="248" t="e">
        <f>'Data (Section A-F)'!G106/'Data (Section A-F)'!G10*100</f>
        <v>#DIV/0!</v>
      </c>
      <c r="T37" s="248" t="e">
        <f>'Data (Section A-F)'!H106/'Data (Section A-F)'!H10*100</f>
        <v>#DIV/0!</v>
      </c>
      <c r="U37" s="249" t="e">
        <f t="shared" ref="U37:Y37" si="5">MIN(25,(ABS(P37-$H$37)))</f>
        <v>#DIV/0!</v>
      </c>
      <c r="V37" s="249" t="e">
        <f t="shared" si="5"/>
        <v>#DIV/0!</v>
      </c>
      <c r="W37" s="249" t="e">
        <f t="shared" si="5"/>
        <v>#DIV/0!</v>
      </c>
      <c r="X37" s="249" t="e">
        <f t="shared" si="5"/>
        <v>#DIV/0!</v>
      </c>
      <c r="Y37" s="249" t="e">
        <f t="shared" si="5"/>
        <v>#DIV/0!</v>
      </c>
      <c r="Z37" s="3"/>
      <c r="AA37" s="1"/>
    </row>
    <row r="38" spans="1:27" ht="34.5" customHeight="1" x14ac:dyDescent="0.25">
      <c r="A38" s="485">
        <v>4</v>
      </c>
      <c r="B38" s="487" t="s">
        <v>134</v>
      </c>
      <c r="C38" s="157" t="s">
        <v>135</v>
      </c>
      <c r="D38" s="504">
        <v>0.36</v>
      </c>
      <c r="E38" s="252" t="s">
        <v>215</v>
      </c>
      <c r="F38" s="252" t="s">
        <v>215</v>
      </c>
      <c r="G38" s="252" t="s">
        <v>215</v>
      </c>
      <c r="H38" s="253" t="s">
        <v>215</v>
      </c>
      <c r="I38" s="254" t="s">
        <v>215</v>
      </c>
      <c r="J38" s="240"/>
      <c r="K38" s="240"/>
      <c r="L38" s="240"/>
      <c r="M38" s="240"/>
      <c r="N38" s="240"/>
      <c r="O38" s="255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1"/>
      <c r="AA38" s="99"/>
    </row>
    <row r="39" spans="1:27" ht="39" customHeight="1" x14ac:dyDescent="0.25">
      <c r="A39" s="502"/>
      <c r="B39" s="503"/>
      <c r="C39" s="243" t="s">
        <v>222</v>
      </c>
      <c r="D39" s="503"/>
      <c r="E39" s="488">
        <v>0.5</v>
      </c>
      <c r="F39" s="201">
        <v>0.5</v>
      </c>
      <c r="G39" s="206" t="s">
        <v>223</v>
      </c>
      <c r="H39" s="257">
        <v>150</v>
      </c>
      <c r="I39" s="258">
        <f>D38*E39*F39*I29</f>
        <v>2.6999999999999997</v>
      </c>
      <c r="J39" s="247">
        <f>IFERROR(('Data (Section A-F)'!D108/($H$39*('Data (Section A-F)'!D10+'Data (Section A-F)'!D15))*'Summary (Section B-F)'!$I$39),0)</f>
        <v>0</v>
      </c>
      <c r="K39" s="247">
        <f>IFERROR(('Data (Section A-F)'!E108/($H$39*('Data (Section A-F)'!E10+'Data (Section A-F)'!E15))*'Summary (Section B-F)'!$I$39),0)</f>
        <v>0</v>
      </c>
      <c r="L39" s="247">
        <f>IFERROR(('Data (Section A-F)'!F108/($H$39*('Data (Section A-F)'!F10+'Data (Section A-F)'!F15))*'Summary (Section B-F)'!$I$39),0)</f>
        <v>0</v>
      </c>
      <c r="M39" s="247">
        <f>IFERROR(('Data (Section A-F)'!G108/($H$39*('Data (Section A-F)'!G10+'Data (Section A-F)'!G15))*'Summary (Section B-F)'!$I$39),0)</f>
        <v>0</v>
      </c>
      <c r="N39" s="247">
        <f>IFERROR(('Data (Section A-F)'!H108/($H$39*('Data (Section A-F)'!H10+'Data (Section A-F)'!H15))*'Summary (Section B-F)'!$I$39),0)</f>
        <v>0</v>
      </c>
      <c r="O39" s="259">
        <f>IFERROR(MIN('Data (Section A-F)'!I108/($H$39*('Data (Section A-F)'!I10+'Data (Section A-F)'!I15))*'Summary (Section B-F)'!$I$39,I39*2),0)</f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  <c r="AA39" s="1"/>
    </row>
    <row r="40" spans="1:27" ht="34.5" customHeight="1" x14ac:dyDescent="0.25">
      <c r="A40" s="502"/>
      <c r="B40" s="503"/>
      <c r="C40" s="243" t="s">
        <v>224</v>
      </c>
      <c r="D40" s="503"/>
      <c r="E40" s="489"/>
      <c r="F40" s="201">
        <v>0.5</v>
      </c>
      <c r="G40" s="206" t="s">
        <v>216</v>
      </c>
      <c r="H40" s="260">
        <v>0.7</v>
      </c>
      <c r="I40" s="258">
        <f>D38*E39*F40*I29</f>
        <v>2.6999999999999997</v>
      </c>
      <c r="J40" s="247">
        <f>IFERROR(('Data (Section A-F)'!D109/(($H$40*'Data (Section A-F)'!D111))*'Summary (Section B-F)'!$I$40),0)</f>
        <v>0</v>
      </c>
      <c r="K40" s="247">
        <f>IFERROR(('Data (Section A-F)'!E109/(($H$40*'Data (Section A-F)'!E111))*'Summary (Section B-F)'!$I$40),0)</f>
        <v>0</v>
      </c>
      <c r="L40" s="247">
        <f>IFERROR(('Data (Section A-F)'!F109/(($H$40*'Data (Section A-F)'!F111))*'Summary (Section B-F)'!$I$40),0)</f>
        <v>0</v>
      </c>
      <c r="M40" s="247">
        <f>IFERROR(('Data (Section A-F)'!G109/(($H$40*'Data (Section A-F)'!G111))*'Summary (Section B-F)'!$I$40),0)</f>
        <v>0</v>
      </c>
      <c r="N40" s="247">
        <f>IFERROR(('Data (Section A-F)'!H109/(($H$40*'Data (Section A-F)'!H111))*'Summary (Section B-F)'!$I$40),0)</f>
        <v>0</v>
      </c>
      <c r="O40" s="230">
        <f>IFERROR(MIN('Data (Section A-F)'!I109/((H40*'Data (Section A-F)'!I111))*'Summary (Section B-F)'!$I$40,$I$40*2),0)</f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4.5" customHeight="1" x14ac:dyDescent="0.25">
      <c r="A41" s="502"/>
      <c r="B41" s="503"/>
      <c r="C41" s="243" t="s">
        <v>138</v>
      </c>
      <c r="D41" s="503"/>
      <c r="E41" s="261" t="s">
        <v>215</v>
      </c>
      <c r="F41" s="261" t="s">
        <v>215</v>
      </c>
      <c r="G41" s="261" t="s">
        <v>215</v>
      </c>
      <c r="H41" s="262" t="s">
        <v>215</v>
      </c>
      <c r="I41" s="263" t="s">
        <v>215</v>
      </c>
      <c r="J41" s="264"/>
      <c r="K41" s="264"/>
      <c r="L41" s="264"/>
      <c r="M41" s="264"/>
      <c r="N41" s="264"/>
      <c r="O41" s="26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4.5" customHeight="1" x14ac:dyDescent="0.25">
      <c r="A42" s="502"/>
      <c r="B42" s="503"/>
      <c r="C42" s="243" t="s">
        <v>139</v>
      </c>
      <c r="D42" s="503"/>
      <c r="E42" s="488">
        <v>0.3</v>
      </c>
      <c r="F42" s="266">
        <v>0.9</v>
      </c>
      <c r="G42" s="206" t="s">
        <v>225</v>
      </c>
      <c r="H42" s="257">
        <v>2</v>
      </c>
      <c r="I42" s="267">
        <f>D38*E42*F42*I29</f>
        <v>2.9159999999999999</v>
      </c>
      <c r="J42" s="198">
        <f>IFERROR(('Data (Section A-F)'!D111/($H$42*('Data (Section A-F)'!D10+'Data (Section A-F)'!D15))*'Summary (Section B-F)'!$I$42),0)</f>
        <v>0</v>
      </c>
      <c r="K42" s="198">
        <f>IFERROR(('Data (Section A-F)'!E111/($H$42*('Data (Section A-F)'!E10+'Data (Section A-F)'!E15))*'Summary (Section B-F)'!$I$42),0)</f>
        <v>0</v>
      </c>
      <c r="L42" s="198">
        <f>IFERROR(('Data (Section A-F)'!F111/($H$42*('Data (Section A-F)'!F10+'Data (Section A-F)'!F15))*'Summary (Section B-F)'!$I$42),0)</f>
        <v>0</v>
      </c>
      <c r="M42" s="198">
        <f>IFERROR(('Data (Section A-F)'!G111/($H$42*('Data (Section A-F)'!G10+'Data (Section A-F)'!G15))*'Summary (Section B-F)'!$I$42),0)</f>
        <v>0</v>
      </c>
      <c r="N42" s="198">
        <f>IFERROR(('Data (Section A-F)'!H111/($H$42*('Data (Section A-F)'!H10+'Data (Section A-F)'!H15))*'Summary (Section B-F)'!$I$42),0)</f>
        <v>0</v>
      </c>
      <c r="O42" s="205">
        <f>IFERROR(MIN('Data (Section A-F)'!I111/($H$42*('Data (Section A-F)'!I10+'Data (Section A-F)'!I15))*'Summary (Section B-F)'!$I$42,$I$42*2),0)</f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4.5" customHeight="1" x14ac:dyDescent="0.25">
      <c r="A43" s="502"/>
      <c r="B43" s="503"/>
      <c r="C43" s="243" t="s">
        <v>140</v>
      </c>
      <c r="D43" s="503"/>
      <c r="E43" s="489"/>
      <c r="F43" s="266">
        <v>0.1</v>
      </c>
      <c r="G43" s="206" t="s">
        <v>225</v>
      </c>
      <c r="H43" s="268">
        <v>0.25</v>
      </c>
      <c r="I43" s="267">
        <f>D38*E42*F43*I29</f>
        <v>0.32400000000000001</v>
      </c>
      <c r="J43" s="198">
        <f>IFERROR(('Data (Section A-F)'!D112/($H$43*('Data (Section A-F)'!D10+'Data (Section A-F)'!D15))*'Summary (Section B-F)'!$I$43),0)</f>
        <v>0</v>
      </c>
      <c r="K43" s="198">
        <f>IFERROR(('Data (Section A-F)'!E112/($H$43*('Data (Section A-F)'!E10+'Data (Section A-F)'!E15))*'Summary (Section B-F)'!$I$43),0)</f>
        <v>0</v>
      </c>
      <c r="L43" s="198">
        <f>IFERROR(('Data (Section A-F)'!F112/($H$43*('Data (Section A-F)'!F10+'Data (Section A-F)'!F15))*'Summary (Section B-F)'!$I$43),0)</f>
        <v>0</v>
      </c>
      <c r="M43" s="198">
        <f>IFERROR(('Data (Section A-F)'!G112/($H$43*('Data (Section A-F)'!G10+'Data (Section A-F)'!G15))*'Summary (Section B-F)'!$I$43),0)</f>
        <v>0</v>
      </c>
      <c r="N43" s="198">
        <f>IFERROR(('Data (Section A-F)'!H112/($H$43*('Data (Section A-F)'!H10+'Data (Section A-F)'!H15))*'Summary (Section B-F)'!$I$43),0)</f>
        <v>0</v>
      </c>
      <c r="O43" s="199">
        <f>IFERROR(MIN('Data (Section A-F)'!I112/($H$43*('Data (Section A-F)'!I10+'Data (Section A-F)'!I15))*'Summary (Section B-F)'!$I$43,$I$43*2),0)</f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4.5" customHeight="1" x14ac:dyDescent="0.25">
      <c r="A44" s="502"/>
      <c r="B44" s="503"/>
      <c r="C44" s="243" t="s">
        <v>226</v>
      </c>
      <c r="D44" s="503"/>
      <c r="E44" s="201">
        <v>0.05</v>
      </c>
      <c r="F44" s="269" t="s">
        <v>215</v>
      </c>
      <c r="G44" s="206" t="s">
        <v>225</v>
      </c>
      <c r="H44" s="257">
        <v>1</v>
      </c>
      <c r="I44" s="267">
        <f>D38*E44*I29</f>
        <v>0.53999999999999992</v>
      </c>
      <c r="J44" s="198">
        <f>IFERROR(('Data (Section A-F)'!D113/($H$44*('Data (Section A-F)'!D10+'Data (Section A-F)'!D15))*'Summary (Section B-F)'!$I$44),0)</f>
        <v>0</v>
      </c>
      <c r="K44" s="198">
        <f>IFERROR(('Data (Section A-F)'!E113/($H$44*('Data (Section A-F)'!E10+'Data (Section A-F)'!E15))*'Summary (Section B-F)'!$I$44),0)</f>
        <v>0</v>
      </c>
      <c r="L44" s="198">
        <f>IFERROR(('Data (Section A-F)'!F113/($H$44*('Data (Section A-F)'!F10+'Data (Section A-F)'!F15))*'Summary (Section B-F)'!$I$44),0)</f>
        <v>0</v>
      </c>
      <c r="M44" s="198">
        <f>IFERROR(('Data (Section A-F)'!G113/($H$44*('Data (Section A-F)'!G10+'Data (Section A-F)'!G15))*'Summary (Section B-F)'!$I$44),0)</f>
        <v>0</v>
      </c>
      <c r="N44" s="198">
        <f>IFERROR(('Data (Section A-F)'!H113/($H$44*('Data (Section A-F)'!H10+'Data (Section A-F)'!H15))*'Summary (Section B-F)'!$I$44),0)</f>
        <v>0</v>
      </c>
      <c r="O44" s="199">
        <f>IFERROR(MIN('Data (Section A-F)'!I113/($H$44*('Data (Section A-F)'!I10+'Data (Section A-F)'!I15))*'Summary (Section B-F)'!$I$44,$I$44*2),0)</f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4.5" customHeight="1" x14ac:dyDescent="0.25">
      <c r="A45" s="502"/>
      <c r="B45" s="503"/>
      <c r="C45" s="243" t="s">
        <v>227</v>
      </c>
      <c r="D45" s="503"/>
      <c r="E45" s="261" t="s">
        <v>215</v>
      </c>
      <c r="F45" s="261" t="s">
        <v>215</v>
      </c>
      <c r="G45" s="261" t="s">
        <v>215</v>
      </c>
      <c r="H45" s="270" t="s">
        <v>215</v>
      </c>
      <c r="I45" s="263" t="s">
        <v>215</v>
      </c>
      <c r="J45" s="264"/>
      <c r="K45" s="264"/>
      <c r="L45" s="264"/>
      <c r="M45" s="264"/>
      <c r="N45" s="264"/>
      <c r="O45" s="27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4.5" customHeight="1" x14ac:dyDescent="0.25">
      <c r="A46" s="502"/>
      <c r="B46" s="503"/>
      <c r="C46" s="243" t="s">
        <v>143</v>
      </c>
      <c r="D46" s="503"/>
      <c r="E46" s="488">
        <v>0.1</v>
      </c>
      <c r="F46" s="201">
        <v>0.6</v>
      </c>
      <c r="G46" s="206" t="s">
        <v>225</v>
      </c>
      <c r="H46" s="268">
        <v>0.1</v>
      </c>
      <c r="I46" s="267">
        <f>D38*E46*F46*I29</f>
        <v>0.64799999999999991</v>
      </c>
      <c r="J46" s="198">
        <f>IFERROR(('Data (Section A-F)'!D115/($H$46*('Data (Section A-F)'!D10+'Data (Section A-F)'!D15))*'Summary (Section B-F)'!$I$46),0)</f>
        <v>0</v>
      </c>
      <c r="K46" s="198">
        <f>IFERROR(('Data (Section A-F)'!E115/($H$46*('Data (Section A-F)'!E10+'Data (Section A-F)'!E15))*'Summary (Section B-F)'!$I$46),0)</f>
        <v>0</v>
      </c>
      <c r="L46" s="198">
        <f>IFERROR(('Data (Section A-F)'!F115/($H$46*('Data (Section A-F)'!F10+'Data (Section A-F)'!F15))*'Summary (Section B-F)'!$I$46),0)</f>
        <v>0</v>
      </c>
      <c r="M46" s="198">
        <f>IFERROR(('Data (Section A-F)'!G115/($H$46*('Data (Section A-F)'!G10+'Data (Section A-F)'!G15))*'Summary (Section B-F)'!$I$46),0)</f>
        <v>0</v>
      </c>
      <c r="N46" s="198">
        <f>IFERROR(('Data (Section A-F)'!H115/($H$46*('Data (Section A-F)'!H10+'Data (Section A-F)'!H15))*'Summary (Section B-F)'!$I$46),0)</f>
        <v>0</v>
      </c>
      <c r="O46" s="199">
        <f>IFERROR(MIN('Data (Section A-F)'!I115/($H$46*('Data (Section A-F)'!I10+'Data (Section A-F)'!I15))*'Summary (Section B-F)'!$I$46,$I$46*2),0)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4.5" customHeight="1" x14ac:dyDescent="0.25">
      <c r="A47" s="502"/>
      <c r="B47" s="503"/>
      <c r="C47" s="243" t="s">
        <v>228</v>
      </c>
      <c r="D47" s="503"/>
      <c r="E47" s="489"/>
      <c r="F47" s="201">
        <v>0.4</v>
      </c>
      <c r="G47" s="206" t="s">
        <v>225</v>
      </c>
      <c r="H47" s="268">
        <v>0.4</v>
      </c>
      <c r="I47" s="267">
        <f>D38*E46*F47*I29</f>
        <v>0.432</v>
      </c>
      <c r="J47" s="198">
        <f>IFERROR(('Data (Section A-F)'!D116/($H$47*('Data (Section A-F)'!D10+'Data (Section A-F)'!D15))*$I$47),0)</f>
        <v>0</v>
      </c>
      <c r="K47" s="198">
        <f>IFERROR(('Data (Section A-F)'!E116/($H$47*('Data (Section A-F)'!E10+'Data (Section A-F)'!E15))*$I$47),0)</f>
        <v>0</v>
      </c>
      <c r="L47" s="198">
        <f>IFERROR(('Data (Section A-F)'!F116/($H$47*('Data (Section A-F)'!F10+'Data (Section A-F)'!F15))*$I$47),0)</f>
        <v>0</v>
      </c>
      <c r="M47" s="198">
        <f>IFERROR(('Data (Section A-F)'!G116/($H$47*('Data (Section A-F)'!G10+'Data (Section A-F)'!G15))*$I$47),0)</f>
        <v>0</v>
      </c>
      <c r="N47" s="198">
        <f>IFERROR(('Data (Section A-F)'!H116/($H$47*('Data (Section A-F)'!H10+'Data (Section A-F)'!H15))*$I$47),0)</f>
        <v>0</v>
      </c>
      <c r="O47" s="199">
        <f>IFERROR(MIN('Data (Section A-F)'!I116/($H$47*('Data (Section A-F)'!I10+'Data (Section A-F)'!I15))*$I$47,$I$47*2),0)</f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4.5" customHeight="1" x14ac:dyDescent="0.25">
      <c r="A48" s="502"/>
      <c r="B48" s="503"/>
      <c r="C48" s="243" t="s">
        <v>229</v>
      </c>
      <c r="D48" s="503"/>
      <c r="E48" s="201">
        <v>0.03</v>
      </c>
      <c r="F48" s="244" t="s">
        <v>215</v>
      </c>
      <c r="G48" s="206" t="s">
        <v>230</v>
      </c>
      <c r="H48" s="257">
        <v>2</v>
      </c>
      <c r="I48" s="267">
        <f>D38*E48*I29</f>
        <v>0.32399999999999995</v>
      </c>
      <c r="J48" s="481">
        <f>IFERROR(('Data (Section A-F)'!I117/$H$48*$I$48),0)</f>
        <v>0</v>
      </c>
      <c r="K48" s="459"/>
      <c r="L48" s="459"/>
      <c r="M48" s="459"/>
      <c r="N48" s="460"/>
      <c r="O48" s="199">
        <f>IF(J48&gt;I48*2,I48*2,J48)</f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4.5" customHeight="1" x14ac:dyDescent="0.25">
      <c r="A49" s="486"/>
      <c r="B49" s="480"/>
      <c r="C49" s="272" t="s">
        <v>231</v>
      </c>
      <c r="D49" s="489"/>
      <c r="E49" s="256">
        <v>0.02</v>
      </c>
      <c r="F49" s="273" t="s">
        <v>215</v>
      </c>
      <c r="G49" s="208" t="s">
        <v>225</v>
      </c>
      <c r="H49" s="274">
        <v>1</v>
      </c>
      <c r="I49" s="275">
        <f>D38*E49*I29</f>
        <v>0.216</v>
      </c>
      <c r="J49" s="198">
        <f>IFERROR(('Data (Section A-F)'!D118/('Summary (Section B-F)'!$H$49*'Data (Section A-F)'!D10+'Data (Section A-F)'!D15)*'Summary (Section B-F)'!$I$49),0)</f>
        <v>0</v>
      </c>
      <c r="K49" s="198">
        <f>IFERROR(('Data (Section A-F)'!E118/('Summary (Section B-F)'!$H$49*'Data (Section A-F)'!E10+'Data (Section A-F)'!E15)*'Summary (Section B-F)'!$I$49),0)</f>
        <v>0</v>
      </c>
      <c r="L49" s="198">
        <f>IFERROR(('Data (Section A-F)'!F118/('Summary (Section B-F)'!$H$49*'Data (Section A-F)'!F10+'Data (Section A-F)'!F15)*'Summary (Section B-F)'!$I$49),0)</f>
        <v>0</v>
      </c>
      <c r="M49" s="198">
        <f>IFERROR(('Data (Section A-F)'!G118/('Summary (Section B-F)'!$H$49*'Data (Section A-F)'!G10+'Data (Section A-F)'!G15)*'Summary (Section B-F)'!$I$49),0)</f>
        <v>0</v>
      </c>
      <c r="N49" s="198">
        <f>IFERROR(('Data (Section A-F)'!H118/('Summary (Section B-F)'!$H$49*'Data (Section A-F)'!H10+'Data (Section A-F)'!H15)*'Summary (Section B-F)'!$I$49),0)</f>
        <v>0</v>
      </c>
      <c r="O49" s="199">
        <f>IFERROR(MIN('Data (Section A-F)'!I118/('Summary (Section B-F)'!$H$49*'Data (Section A-F)'!I10+'Data (Section A-F)'!I15)*'Summary (Section B-F)'!$I$49,$I$49*2),0)</f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6.25" customHeight="1" x14ac:dyDescent="0.25">
      <c r="A50" s="485">
        <v>5</v>
      </c>
      <c r="B50" s="509" t="s">
        <v>147</v>
      </c>
      <c r="C50" s="101" t="s">
        <v>148</v>
      </c>
      <c r="D50" s="504">
        <v>0.1</v>
      </c>
      <c r="E50" s="158">
        <v>0.2</v>
      </c>
      <c r="F50" s="227" t="s">
        <v>215</v>
      </c>
      <c r="G50" s="160" t="s">
        <v>189</v>
      </c>
      <c r="H50" s="161" t="s">
        <v>232</v>
      </c>
      <c r="I50" s="276">
        <f>D50*E50*I29</f>
        <v>0.60000000000000009</v>
      </c>
      <c r="J50" s="198">
        <f>IFERROR('Data (Section A-F)'!D119/((30000*'Data (Section A-F)'!D23)+(12000*'Data (Section A-F)'!D24))*'Summary (Section B-F)'!$I$51,0)</f>
        <v>0</v>
      </c>
      <c r="K50" s="198">
        <f>IFERROR('Data (Section A-F)'!E119/((30000*'Data (Section A-F)'!E23)+(12000*'Data (Section A-F)'!E24))*'Summary (Section B-F)'!$I$51,0)</f>
        <v>0</v>
      </c>
      <c r="L50" s="198">
        <f>IFERROR('Data (Section A-F)'!F119/((30000*'Data (Section A-F)'!F23)+(12000*'Data (Section A-F)'!F24))*'Summary (Section B-F)'!$I$51,0)</f>
        <v>0</v>
      </c>
      <c r="M50" s="198">
        <f>IFERROR('Data (Section A-F)'!G119/((30000*'Data (Section A-F)'!G23)+(12000*'Data (Section A-F)'!G24))*'Summary (Section B-F)'!$I$51,0)</f>
        <v>0</v>
      </c>
      <c r="N50" s="198">
        <f>IFERROR('Data (Section A-F)'!H119/((30000*'Data (Section A-F)'!H23)+(12000*'Data (Section A-F)'!H24))*'Summary (Section B-F)'!$I$51,0)</f>
        <v>0</v>
      </c>
      <c r="O50" s="199">
        <f>IFERROR(MIN('Data (Section A-F)'!I119/((30000*'Data (Section A-F)'!I23)+(12000*'Data (Section A-F)'!I24))*'Summary (Section B-F)'!$I$51,$I$51*2),0)</f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56.25" customHeight="1" x14ac:dyDescent="0.25">
      <c r="A51" s="502"/>
      <c r="B51" s="503"/>
      <c r="C51" s="277" t="s">
        <v>149</v>
      </c>
      <c r="D51" s="503"/>
      <c r="E51" s="278">
        <v>0.3</v>
      </c>
      <c r="F51" s="279" t="s">
        <v>215</v>
      </c>
      <c r="G51" s="177" t="s">
        <v>189</v>
      </c>
      <c r="H51" s="178" t="s">
        <v>232</v>
      </c>
      <c r="I51" s="280">
        <f>D50*E51*I29</f>
        <v>0.89999999999999991</v>
      </c>
      <c r="J51" s="198">
        <f>IFERROR('Data (Section A-F)'!D120/((30000*'Data (Section A-F)'!D23)+(12000*'Data (Section A-F)'!D24))*'Summary (Section B-F)'!$I$51,0)</f>
        <v>0</v>
      </c>
      <c r="K51" s="198">
        <f>IFERROR('Data (Section A-F)'!E120/((30000*'Data (Section A-F)'!E23)+(12000*'Data (Section A-F)'!E24))*'Summary (Section B-F)'!$I$51,0)</f>
        <v>0</v>
      </c>
      <c r="L51" s="198">
        <f>IFERROR('Data (Section A-F)'!F120/((30000*'Data (Section A-F)'!F23)+(12000*'Data (Section A-F)'!F24))*'Summary (Section B-F)'!$I$51,0)</f>
        <v>0</v>
      </c>
      <c r="M51" s="198">
        <f>IFERROR('Data (Section A-F)'!G120/((30000*'Data (Section A-F)'!G23)+(12000*'Data (Section A-F)'!G24))*'Summary (Section B-F)'!$I$51,0)</f>
        <v>0</v>
      </c>
      <c r="N51" s="198">
        <f>IFERROR('Data (Section A-F)'!H120/((30000*'Data (Section A-F)'!H23)+(12000*'Data (Section A-F)'!H24))*'Summary (Section B-F)'!$I$51,0)</f>
        <v>0</v>
      </c>
      <c r="O51" s="199">
        <f>IFERROR(MIN('Data (Section A-F)'!I120/((30000*'Data (Section A-F)'!I23)+(12000*'Data (Section A-F)'!I24))*'Summary (Section B-F)'!$I$51,$I$51*2),0)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56.25" customHeight="1" x14ac:dyDescent="0.25">
      <c r="A52" s="502"/>
      <c r="B52" s="503"/>
      <c r="C52" s="281" t="s">
        <v>233</v>
      </c>
      <c r="D52" s="503"/>
      <c r="E52" s="201">
        <v>0.2</v>
      </c>
      <c r="F52" s="244" t="s">
        <v>215</v>
      </c>
      <c r="G52" s="206" t="s">
        <v>189</v>
      </c>
      <c r="H52" s="257" t="s">
        <v>234</v>
      </c>
      <c r="I52" s="282">
        <f>D50*E52*I29</f>
        <v>0.60000000000000009</v>
      </c>
      <c r="J52" s="198">
        <f>IFERROR('Data (Section A-F)'!D121/((20000*'Data (Section A-F)'!D23)+(12000*'Data (Section A-F)'!D24))*'Summary (Section B-F)'!$I$52,0)</f>
        <v>0</v>
      </c>
      <c r="K52" s="198">
        <f>IFERROR('Data (Section A-F)'!E121/((20000*'Data (Section A-F)'!E23)+(12000*'Data (Section A-F)'!E24))*'Summary (Section B-F)'!$I$52,0)</f>
        <v>0</v>
      </c>
      <c r="L52" s="198">
        <f>IFERROR('Data (Section A-F)'!F121/((20000*'Data (Section A-F)'!F23)+(12000*'Data (Section A-F)'!F24))*'Summary (Section B-F)'!$I$52,0)</f>
        <v>0</v>
      </c>
      <c r="M52" s="198">
        <f>IFERROR('Data (Section A-F)'!G121/((20000*'Data (Section A-F)'!G23)+(12000*'Data (Section A-F)'!G24))*'Summary (Section B-F)'!$I$52,0)</f>
        <v>0</v>
      </c>
      <c r="N52" s="198">
        <f>IFERROR('Data (Section A-F)'!H121/((20000*'Data (Section A-F)'!H23)+(12000*'Data (Section A-F)'!H24))*'Summary (Section B-F)'!$I$52,0)</f>
        <v>0</v>
      </c>
      <c r="O52" s="205">
        <f>IFERROR(MIN('Data (Section A-F)'!I121/((20000*'Data (Section A-F)'!I23)+(12000*'Data (Section A-F)'!I24))*'Summary (Section B-F)'!$I$52,'Summary (Section B-F)'!$I$52*2),0)</f>
        <v>0</v>
      </c>
      <c r="P52" s="283">
        <f>IFERROR(MIN('Data (Section A-F)'!J121/((20000*'Data (Section A-F)'!J23)+(12000*'Data (Section A-F)'!J24))*'Summary (Section B-F)'!$I$52,'Summary (Section B-F)'!$I$52*2),0)</f>
        <v>0</v>
      </c>
      <c r="Q52" s="198">
        <f>IFERROR(MIN('Data (Section A-F)'!K121/((20000*'Data (Section A-F)'!K23)+(12000*'Data (Section A-F)'!K24))*'Summary (Section B-F)'!$I$52,'Summary (Section B-F)'!$I$52*2),0)</f>
        <v>0</v>
      </c>
      <c r="R52" s="198">
        <f>IFERROR(MIN('Data (Section A-F)'!L121/((20000*'Data (Section A-F)'!L23)+(12000*'Data (Section A-F)'!L24))*'Summary (Section B-F)'!$I$52,'Summary (Section B-F)'!$I$52*2),0)</f>
        <v>0</v>
      </c>
      <c r="S52" s="198">
        <f>IFERROR(MIN('Data (Section A-F)'!M121/((20000*'Data (Section A-F)'!M23)+(12000*'Data (Section A-F)'!M24))*'Summary (Section B-F)'!$I$52,'Summary (Section B-F)'!$I$52*2),0)</f>
        <v>0</v>
      </c>
      <c r="T52" s="198">
        <f>IFERROR(MIN('Data (Section A-F)'!N121/((20000*'Data (Section A-F)'!N23)+(12000*'Data (Section A-F)'!N24))*'Summary (Section B-F)'!$I$52,'Summary (Section B-F)'!$I$52*2),0)</f>
        <v>0</v>
      </c>
      <c r="U52" s="198">
        <f>IFERROR(MIN('Data (Section A-F)'!O121/((20000*'Data (Section A-F)'!O23)+(12000*'Data (Section A-F)'!O24))*'Summary (Section B-F)'!$I$52,'Summary (Section B-F)'!$I$52*2),0)</f>
        <v>0</v>
      </c>
      <c r="V52" s="198">
        <f>IFERROR(MIN('Data (Section A-F)'!P121/((20000*'Data (Section A-F)'!P23)+(12000*'Data (Section A-F)'!P24))*'Summary (Section B-F)'!$I$52,'Summary (Section B-F)'!$I$52*2),0)</f>
        <v>0</v>
      </c>
      <c r="W52" s="198">
        <f>IFERROR(MIN('Data (Section A-F)'!Q121/((20000*'Data (Section A-F)'!Q23)+(12000*'Data (Section A-F)'!Q24))*'Summary (Section B-F)'!$I$52,'Summary (Section B-F)'!$I$52*2),0)</f>
        <v>0</v>
      </c>
      <c r="X52" s="198">
        <f>IFERROR(MIN('Data (Section A-F)'!R121/((20000*'Data (Section A-F)'!R23)+(12000*'Data (Section A-F)'!R24))*'Summary (Section B-F)'!$I$52,'Summary (Section B-F)'!$I$52*2),0)</f>
        <v>0</v>
      </c>
      <c r="Y52" s="198">
        <f>IFERROR(MIN('Data (Section A-F)'!S121/((20000*'Data (Section A-F)'!S23)+(12000*'Data (Section A-F)'!S24))*'Summary (Section B-F)'!$I$52,'Summary (Section B-F)'!$I$52*2),0)</f>
        <v>0</v>
      </c>
      <c r="Z52" s="1"/>
      <c r="AA52" s="1"/>
    </row>
    <row r="53" spans="1:27" ht="42" customHeight="1" x14ac:dyDescent="0.25">
      <c r="A53" s="486"/>
      <c r="B53" s="480"/>
      <c r="C53" s="284" t="s">
        <v>235</v>
      </c>
      <c r="D53" s="480"/>
      <c r="E53" s="169">
        <v>0.3</v>
      </c>
      <c r="F53" s="232" t="s">
        <v>215</v>
      </c>
      <c r="G53" s="171" t="s">
        <v>189</v>
      </c>
      <c r="H53" s="172" t="s">
        <v>236</v>
      </c>
      <c r="I53" s="285">
        <f>D50*E53*I29</f>
        <v>0.89999999999999991</v>
      </c>
      <c r="J53" s="198">
        <f>IFERROR(('Data (Section A-F)'!D122/(20000*('Data (Section A-F)'!D23+'Data (Section A-F)'!D24))*'Summary (Section B-F)'!$I$53),0)</f>
        <v>0</v>
      </c>
      <c r="K53" s="198">
        <f>IFERROR(('Data (Section A-F)'!E122/(20000*('Data (Section A-F)'!E23+'Data (Section A-F)'!E24))*'Summary (Section B-F)'!$I$53),0)</f>
        <v>0</v>
      </c>
      <c r="L53" s="198">
        <f>IFERROR(('Data (Section A-F)'!F122/(20000*('Data (Section A-F)'!F23+'Data (Section A-F)'!F24))*'Summary (Section B-F)'!$I$53),0)</f>
        <v>0</v>
      </c>
      <c r="M53" s="198">
        <f>IFERROR(('Data (Section A-F)'!G122/(20000*('Data (Section A-F)'!G23+'Data (Section A-F)'!G24))*'Summary (Section B-F)'!$I$53),0)</f>
        <v>0</v>
      </c>
      <c r="N53" s="198">
        <f>IFERROR(('Data (Section A-F)'!H122/(20000*('Data (Section A-F)'!H23+'Data (Section A-F)'!H24))*'Summary (Section B-F)'!$I$53),0)</f>
        <v>0</v>
      </c>
      <c r="O53" s="199">
        <f>IFERROR(MIN('Data (Section A-F)'!I122/(20000*('Data (Section A-F)'!I23+'Data (Section A-F)'!I24))*'Summary (Section B-F)'!$I$53,'Summary (Section B-F)'!$I$53*2),0)</f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4.5" customHeight="1" x14ac:dyDescent="0.25">
      <c r="A54" s="485">
        <v>6</v>
      </c>
      <c r="B54" s="487" t="s">
        <v>153</v>
      </c>
      <c r="C54" s="175" t="s">
        <v>237</v>
      </c>
      <c r="D54" s="516">
        <v>0.2</v>
      </c>
      <c r="E54" s="278">
        <v>0.7</v>
      </c>
      <c r="F54" s="279" t="s">
        <v>215</v>
      </c>
      <c r="G54" s="286" t="s">
        <v>238</v>
      </c>
      <c r="H54" s="287">
        <f>1/2</f>
        <v>0.5</v>
      </c>
      <c r="I54" s="246">
        <f>D54*E54*I29</f>
        <v>4.1999999999999993</v>
      </c>
      <c r="J54" s="198">
        <f>IFERROR('Data (Section A-F)'!D124/(('Data (Section A-F)'!D10+'Data (Section A-F)'!D15)*$H$54)*'Summary (Section B-F)'!$I$54,0)</f>
        <v>0</v>
      </c>
      <c r="K54" s="198">
        <f>IFERROR('Data (Section A-F)'!E124/(('Data (Section A-F)'!E10+'Data (Section A-F)'!E15)*$H$54)*'Summary (Section B-F)'!$I$54,0)</f>
        <v>0</v>
      </c>
      <c r="L54" s="198">
        <f>IFERROR('Data (Section A-F)'!F124/(('Data (Section A-F)'!F10+'Data (Section A-F)'!F15)*$H$54)*'Summary (Section B-F)'!$I$54,0)</f>
        <v>0</v>
      </c>
      <c r="M54" s="198">
        <f>IFERROR('Data (Section A-F)'!G124/(('Data (Section A-F)'!G10+'Data (Section A-F)'!G15)*$H$54)*'Summary (Section B-F)'!$I$54,0)</f>
        <v>0</v>
      </c>
      <c r="N54" s="198">
        <f>IFERROR('Data (Section A-F)'!H124/(('Data (Section A-F)'!H10+'Data (Section A-F)'!H15)*$H$54)*'Summary (Section B-F)'!$I$54,0)</f>
        <v>0</v>
      </c>
      <c r="O54" s="205">
        <f>IFERROR(MIN('Data (Section A-F)'!I124/(('Data (Section A-F)'!I10+'Data (Section A-F)'!I15)*$H$54)*'Summary (Section B-F)'!$I$54,I54*2),0)</f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4.5" customHeight="1" x14ac:dyDescent="0.25">
      <c r="A55" s="486"/>
      <c r="B55" s="480"/>
      <c r="C55" s="168" t="s">
        <v>239</v>
      </c>
      <c r="D55" s="480"/>
      <c r="E55" s="169">
        <v>0.3</v>
      </c>
      <c r="F55" s="232" t="s">
        <v>215</v>
      </c>
      <c r="G55" s="288" t="s">
        <v>240</v>
      </c>
      <c r="H55" s="211">
        <v>0.25</v>
      </c>
      <c r="I55" s="289">
        <v>1.8</v>
      </c>
      <c r="J55" s="198">
        <f>IF('Data (Section A-F)'!D125&gt;'Data (Section A-F)'!D124,0,IFERROR(('Data (Section A-F)'!D125/('Summary (Section B-F)'!$H$55*'Data (Section A-F)'!D124)*'Summary (Section B-F)'!$I$55),0))</f>
        <v>0</v>
      </c>
      <c r="K55" s="198">
        <f>IF('Data (Section A-F)'!E125&gt;'Data (Section A-F)'!E124,0,IFERROR(('Data (Section A-F)'!E125/('Summary (Section B-F)'!$H$55*'Data (Section A-F)'!E124)*'Summary (Section B-F)'!$I$55),0))</f>
        <v>0</v>
      </c>
      <c r="L55" s="198">
        <f>IF('Data (Section A-F)'!F125&gt;'Data (Section A-F)'!F124,0,IFERROR(('Data (Section A-F)'!F125/('Summary (Section B-F)'!$H$55*'Data (Section A-F)'!F124)*'Summary (Section B-F)'!$I$55),0))</f>
        <v>0</v>
      </c>
      <c r="M55" s="198">
        <f>IF('Data (Section A-F)'!G125&gt;'Data (Section A-F)'!G124,0,IFERROR(('Data (Section A-F)'!G125/('Summary (Section B-F)'!$H$55*'Data (Section A-F)'!G124)*'Summary (Section B-F)'!$I$55),0))</f>
        <v>0</v>
      </c>
      <c r="N55" s="198">
        <f>IF('Data (Section A-F)'!H125&gt;'Data (Section A-F)'!H124,0,IFERROR(('Data (Section A-F)'!H125/('Summary (Section B-F)'!$H$55*'Data (Section A-F)'!H124)*'Summary (Section B-F)'!$I$55),0))</f>
        <v>0</v>
      </c>
      <c r="O55" s="199">
        <f>IFERROR(MIN('Data (Section A-F)'!I125/('Summary (Section B-F)'!$H$55*'Data (Section A-F)'!I124)*'Summary (Section B-F)'!$I$55,$I$55*2),0)</f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4.5" customHeight="1" x14ac:dyDescent="0.25">
      <c r="A56" s="155">
        <v>7</v>
      </c>
      <c r="B56" s="226" t="s">
        <v>156</v>
      </c>
      <c r="C56" s="157" t="s">
        <v>241</v>
      </c>
      <c r="D56" s="194">
        <v>0.1</v>
      </c>
      <c r="E56" s="158">
        <v>1</v>
      </c>
      <c r="F56" s="227" t="s">
        <v>215</v>
      </c>
      <c r="G56" s="290" t="s">
        <v>242</v>
      </c>
      <c r="H56" s="196">
        <v>1</v>
      </c>
      <c r="I56" s="291">
        <f>D56*E56*I29</f>
        <v>3</v>
      </c>
      <c r="J56" s="292">
        <f>IFERROR(('Data (Section A-F)'!D126/'Summary (Section B-F)'!$H$56*'Summary (Section B-F)'!$I$56),0)</f>
        <v>0</v>
      </c>
      <c r="K56" s="292">
        <f>IFERROR(('Data (Section A-F)'!E126/'Summary (Section B-F)'!$H$56*'Summary (Section B-F)'!$I$56),0)</f>
        <v>0</v>
      </c>
      <c r="L56" s="292">
        <f>IFERROR(('Data (Section A-F)'!F126/'Summary (Section B-F)'!$H$56*'Summary (Section B-F)'!$I$56),0)</f>
        <v>0</v>
      </c>
      <c r="M56" s="292">
        <f>IFERROR(('Data (Section A-F)'!G126/'Summary (Section B-F)'!$H$56*'Summary (Section B-F)'!$I$56),0)</f>
        <v>0</v>
      </c>
      <c r="N56" s="292">
        <f>IFERROR(('Data (Section A-F)'!H126/'Summary (Section B-F)'!$H$56*'Summary (Section B-F)'!$I$56),0)</f>
        <v>0</v>
      </c>
      <c r="O56" s="293">
        <f>IFERROR(MIN('Data (Section A-F)'!I126/('Summary (Section B-F)'!$H$56*5)*'Summary (Section B-F)'!$I$56,$I$56),0)</f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4.5" customHeight="1" x14ac:dyDescent="0.25">
      <c r="A57" s="497" t="s">
        <v>243</v>
      </c>
      <c r="B57" s="459"/>
      <c r="C57" s="498"/>
      <c r="D57" s="213">
        <f>SUM(D31:D56)</f>
        <v>0.99999999999999989</v>
      </c>
      <c r="E57" s="483"/>
      <c r="F57" s="459"/>
      <c r="G57" s="459"/>
      <c r="H57" s="460"/>
      <c r="I57" s="294">
        <f>SUM(I31:I56)-I35</f>
        <v>30</v>
      </c>
      <c r="J57" s="207">
        <f t="shared" ref="J57:O57" si="6">SUM(J31:J56)</f>
        <v>0</v>
      </c>
      <c r="K57" s="207">
        <f t="shared" si="6"/>
        <v>0</v>
      </c>
      <c r="L57" s="207">
        <f t="shared" si="6"/>
        <v>0</v>
      </c>
      <c r="M57" s="207">
        <f t="shared" si="6"/>
        <v>0</v>
      </c>
      <c r="N57" s="205">
        <f t="shared" si="6"/>
        <v>0</v>
      </c>
      <c r="O57" s="295">
        <f t="shared" si="6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2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2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2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1.25" customHeight="1" x14ac:dyDescent="0.25">
      <c r="A61" s="494" t="s">
        <v>158</v>
      </c>
      <c r="B61" s="459"/>
      <c r="C61" s="459"/>
      <c r="D61" s="459"/>
      <c r="E61" s="459"/>
      <c r="F61" s="459"/>
      <c r="G61" s="459"/>
      <c r="H61" s="460"/>
      <c r="I61" s="143">
        <v>10</v>
      </c>
      <c r="J61" s="494" t="s">
        <v>181</v>
      </c>
      <c r="K61" s="459"/>
      <c r="L61" s="459"/>
      <c r="M61" s="459"/>
      <c r="N61" s="460"/>
      <c r="O61" s="495" t="s">
        <v>209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2" customHeight="1" x14ac:dyDescent="0.25">
      <c r="A62" s="296" t="s">
        <v>50</v>
      </c>
      <c r="B62" s="297" t="s">
        <v>51</v>
      </c>
      <c r="C62" s="146" t="s">
        <v>52</v>
      </c>
      <c r="D62" s="298" t="s">
        <v>183</v>
      </c>
      <c r="E62" s="147" t="s">
        <v>184</v>
      </c>
      <c r="F62" s="192"/>
      <c r="G62" s="147" t="s">
        <v>185</v>
      </c>
      <c r="H62" s="149" t="s">
        <v>186</v>
      </c>
      <c r="I62" s="150" t="s">
        <v>187</v>
      </c>
      <c r="J62" s="151">
        <v>2019</v>
      </c>
      <c r="K62" s="152">
        <v>2020</v>
      </c>
      <c r="L62" s="153">
        <v>2021</v>
      </c>
      <c r="M62" s="154">
        <v>2022</v>
      </c>
      <c r="N62" s="152">
        <v>2023</v>
      </c>
      <c r="O62" s="496"/>
      <c r="P62" s="1"/>
      <c r="Q62" s="1"/>
      <c r="R62" s="1"/>
      <c r="S62" s="1"/>
      <c r="T62" s="1"/>
      <c r="U62" s="1"/>
      <c r="V62" s="1"/>
      <c r="W62" s="1"/>
      <c r="X62" s="1"/>
      <c r="Y62" s="1"/>
      <c r="Z62" s="11"/>
      <c r="AA62" s="1"/>
    </row>
    <row r="63" spans="1:27" ht="76.5" customHeight="1" x14ac:dyDescent="0.25">
      <c r="A63" s="485">
        <v>1</v>
      </c>
      <c r="B63" s="487" t="s">
        <v>159</v>
      </c>
      <c r="C63" s="157" t="s">
        <v>244</v>
      </c>
      <c r="D63" s="512">
        <v>0.5</v>
      </c>
      <c r="E63" s="158">
        <v>0.4</v>
      </c>
      <c r="F63" s="299"/>
      <c r="G63" s="505" t="s">
        <v>50</v>
      </c>
      <c r="H63" s="196">
        <v>2</v>
      </c>
      <c r="I63" s="300">
        <v>2</v>
      </c>
      <c r="J63" s="198">
        <f>IFERROR('Data (Section A-F)'!D132/'Summary (Section B-F)'!$H$63*'Summary (Section B-F)'!$I$63,0)</f>
        <v>0</v>
      </c>
      <c r="K63" s="198">
        <f>IFERROR('Data (Section A-F)'!E132/'Summary (Section B-F)'!$H$63*'Summary (Section B-F)'!$I$63,0)</f>
        <v>0</v>
      </c>
      <c r="L63" s="198">
        <f>IFERROR('Data (Section A-F)'!F132/'Summary (Section B-F)'!$H$63*'Summary (Section B-F)'!$I$63,0)</f>
        <v>0</v>
      </c>
      <c r="M63" s="198">
        <f>IFERROR('Data (Section A-F)'!G132/'Summary (Section B-F)'!$H$63*'Summary (Section B-F)'!$I$63,0)</f>
        <v>0</v>
      </c>
      <c r="N63" s="198">
        <f>IFERROR('Data (Section A-F)'!H132/'Summary (Section B-F)'!$H$63*'Summary (Section B-F)'!$I$63,0)</f>
        <v>0</v>
      </c>
      <c r="O63" s="199">
        <f>IFERROR(MIN('Data (Section A-F)'!I132/'Summary (Section B-F)'!$H$63*'Summary (Section B-F)'!$I$63,'Summary (Section B-F)'!$I$63),0)</f>
        <v>0</v>
      </c>
      <c r="P63" s="3"/>
      <c r="Q63" s="1"/>
      <c r="R63" s="1"/>
      <c r="S63" s="1"/>
      <c r="T63" s="1"/>
      <c r="U63" s="1"/>
      <c r="V63" s="1"/>
      <c r="W63" s="1"/>
      <c r="X63" s="1"/>
      <c r="Y63" s="1"/>
      <c r="Z63" s="3"/>
      <c r="AA63" s="1"/>
    </row>
    <row r="64" spans="1:27" ht="74.25" customHeight="1" x14ac:dyDescent="0.25">
      <c r="A64" s="502"/>
      <c r="B64" s="503"/>
      <c r="C64" s="243" t="s">
        <v>245</v>
      </c>
      <c r="D64" s="513"/>
      <c r="E64" s="201">
        <v>0.6</v>
      </c>
      <c r="F64" s="202"/>
      <c r="G64" s="489"/>
      <c r="H64" s="203">
        <v>2</v>
      </c>
      <c r="I64" s="301">
        <v>3</v>
      </c>
      <c r="J64" s="198">
        <f>IFERROR(('Data (Section A-F)'!D133/'Summary (Section B-F)'!$H$64*'Summary (Section B-F)'!$I$64),0)</f>
        <v>0</v>
      </c>
      <c r="K64" s="198">
        <f>IFERROR(('Data (Section A-F)'!E133/'Summary (Section B-F)'!$H$64*'Summary (Section B-F)'!$I$64),0)</f>
        <v>0</v>
      </c>
      <c r="L64" s="198">
        <f>IFERROR(('Data (Section A-F)'!F133/'Summary (Section B-F)'!$H$64*'Summary (Section B-F)'!$I$64),0)</f>
        <v>0</v>
      </c>
      <c r="M64" s="198">
        <f>IFERROR(('Data (Section A-F)'!G133/'Summary (Section B-F)'!$H$64*'Summary (Section B-F)'!$I$64),0)</f>
        <v>0</v>
      </c>
      <c r="N64" s="198">
        <f>IFERROR(('Data (Section A-F)'!H133/'Summary (Section B-F)'!$H$64*'Summary (Section B-F)'!$I$64),0)</f>
        <v>0</v>
      </c>
      <c r="O64" s="199">
        <f>IFERROR(MIN('Data (Section A-F)'!I133/'Summary (Section B-F)'!$H$64*'Summary (Section B-F)'!$I$64,'Summary (Section B-F)'!$I$64),0)</f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1"/>
    </row>
    <row r="65" spans="1:27" ht="33.75" customHeight="1" x14ac:dyDescent="0.25">
      <c r="A65" s="502"/>
      <c r="B65" s="503"/>
      <c r="C65" s="243" t="s">
        <v>162</v>
      </c>
      <c r="D65" s="514">
        <v>0.3</v>
      </c>
      <c r="E65" s="201">
        <v>0.2</v>
      </c>
      <c r="F65" s="202"/>
      <c r="G65" s="206" t="s">
        <v>246</v>
      </c>
      <c r="H65" s="260">
        <v>0.8</v>
      </c>
      <c r="I65" s="303">
        <v>1</v>
      </c>
      <c r="J65" s="199">
        <f>IFERROR('Data (Section A-F)'!D134/$H$65*$I$65,0)</f>
        <v>0</v>
      </c>
      <c r="K65" s="199">
        <f>IFERROR('Data (Section A-F)'!E134/$H$65*$I$65,0)</f>
        <v>0</v>
      </c>
      <c r="L65" s="199">
        <f>IFERROR('Data (Section A-F)'!F134/$H$65*$I$65,0)</f>
        <v>0</v>
      </c>
      <c r="M65" s="199">
        <f>IFERROR('Data (Section A-F)'!G134/$H$65*$I$65,0)</f>
        <v>0</v>
      </c>
      <c r="N65" s="199">
        <f>IFERROR('Data (Section A-F)'!H134/$H$65*$I$65,0)</f>
        <v>0</v>
      </c>
      <c r="O65" s="199">
        <f>IF('Data (Section A-F)'!I134/$H$65*$I$65&gt;H65,I65,'Data (Section A-F)'!I134/$H$65*$I$65)</f>
        <v>0</v>
      </c>
      <c r="P65" s="304"/>
      <c r="Q65" s="1"/>
      <c r="R65" s="1"/>
      <c r="S65" s="1"/>
      <c r="T65" s="1"/>
      <c r="U65" s="1"/>
      <c r="V65" s="1"/>
      <c r="W65" s="1"/>
      <c r="X65" s="1"/>
      <c r="Y65" s="1"/>
      <c r="Z65" s="231"/>
      <c r="AA65" s="1"/>
    </row>
    <row r="66" spans="1:27" ht="33.75" customHeight="1" x14ac:dyDescent="0.25">
      <c r="A66" s="502"/>
      <c r="B66" s="503"/>
      <c r="C66" s="243" t="s">
        <v>247</v>
      </c>
      <c r="D66" s="513"/>
      <c r="E66" s="201">
        <v>0.8</v>
      </c>
      <c r="F66" s="202"/>
      <c r="G66" s="206" t="s">
        <v>248</v>
      </c>
      <c r="H66" s="260">
        <v>0.1</v>
      </c>
      <c r="I66" s="303">
        <v>2</v>
      </c>
      <c r="J66" s="199">
        <f>IFERROR(MIN('Data (Section A-F)'!D135/($H$66*('Data (Section A-F)'!D67+'Data (Section A-F)'!D74+'Data (Section A-F)'!D80))*$I$66,$I$66),0)</f>
        <v>0</v>
      </c>
      <c r="K66" s="199">
        <f>IFERROR(MIN('Data (Section A-F)'!E135/($H$66*('Data (Section A-F)'!E67+'Data (Section A-F)'!E74+'Data (Section A-F)'!E80))*$I$66,$I$66),0)</f>
        <v>0</v>
      </c>
      <c r="L66" s="199">
        <f>IFERROR(MIN('Data (Section A-F)'!F135/($H$66*('Data (Section A-F)'!F67+'Data (Section A-F)'!F74+'Data (Section A-F)'!F80))*$I$66,$I$66),0)</f>
        <v>0</v>
      </c>
      <c r="M66" s="199">
        <f>IFERROR(MIN('Data (Section A-F)'!G135/($H$66*('Data (Section A-F)'!G67+'Data (Section A-F)'!G74+'Data (Section A-F)'!G80))*$I$66,$I$66),0)</f>
        <v>0</v>
      </c>
      <c r="N66" s="199">
        <f>IFERROR(MIN('Data (Section A-F)'!H135/($H$66*('Data (Section A-F)'!H67+'Data (Section A-F)'!H74+'Data (Section A-F)'!H80))*$I$66,$I$66),0)</f>
        <v>0</v>
      </c>
      <c r="O66" s="199">
        <f>AVERAGE(J66:N66)</f>
        <v>0</v>
      </c>
      <c r="P66" s="304"/>
      <c r="Q66" s="1"/>
      <c r="R66" s="1"/>
      <c r="S66" s="1"/>
      <c r="T66" s="1"/>
      <c r="U66" s="1"/>
      <c r="V66" s="1"/>
      <c r="W66" s="1"/>
      <c r="X66" s="1"/>
      <c r="Y66" s="1"/>
      <c r="Z66" s="231"/>
      <c r="AA66" s="1"/>
    </row>
    <row r="67" spans="1:27" ht="33.75" customHeight="1" x14ac:dyDescent="0.25">
      <c r="A67" s="502"/>
      <c r="B67" s="503"/>
      <c r="C67" s="243" t="s">
        <v>249</v>
      </c>
      <c r="D67" s="514">
        <v>0.2</v>
      </c>
      <c r="E67" s="201">
        <v>0.5</v>
      </c>
      <c r="F67" s="202"/>
      <c r="G67" s="506" t="s">
        <v>50</v>
      </c>
      <c r="H67" s="203">
        <v>1</v>
      </c>
      <c r="I67" s="301">
        <v>1</v>
      </c>
      <c r="J67" s="198">
        <f>IFERROR(('Data (Section A-F)'!D136/'Summary (Section B-F)'!$H$67*'Summary (Section B-F)'!$I$67),0)</f>
        <v>0</v>
      </c>
      <c r="K67" s="198">
        <f>IFERROR(('Data (Section A-F)'!E136/'Summary (Section B-F)'!$H$67*'Summary (Section B-F)'!$I$67),0)</f>
        <v>0</v>
      </c>
      <c r="L67" s="198">
        <f>IFERROR(('Data (Section A-F)'!F136/'Summary (Section B-F)'!$H$67*'Summary (Section B-F)'!$I$67),0)</f>
        <v>0</v>
      </c>
      <c r="M67" s="198">
        <f>IFERROR(('Data (Section A-F)'!G136/'Summary (Section B-F)'!$H$67*'Summary (Section B-F)'!$I$67),0)</f>
        <v>0</v>
      </c>
      <c r="N67" s="198">
        <f>IFERROR(('Data (Section A-F)'!H136/'Summary (Section B-F)'!$H$67*'Summary (Section B-F)'!$I$67),0)</f>
        <v>0</v>
      </c>
      <c r="O67" s="199">
        <f>IFERROR(MIN('Data (Section A-F)'!I136/'Summary (Section B-F)'!$H$67*'Summary (Section B-F)'!$I$67,'Summary (Section B-F)'!$I$67),0)</f>
        <v>0</v>
      </c>
      <c r="P67" s="283">
        <f>IFERROR(('Data (Section A-F)'!J136/'Summary (Section B-F)'!$H$67*'Summary (Section B-F)'!$I$67),0)</f>
        <v>0</v>
      </c>
      <c r="Q67" s="198">
        <f>IFERROR(('Data (Section A-F)'!K136/'Summary (Section B-F)'!$H$67*'Summary (Section B-F)'!$I$67),0)</f>
        <v>0</v>
      </c>
      <c r="R67" s="198">
        <f>IFERROR(('Data (Section A-F)'!L136/'Summary (Section B-F)'!$H$67*'Summary (Section B-F)'!$I$67),0)</f>
        <v>0</v>
      </c>
      <c r="S67" s="198">
        <f>IFERROR(('Data (Section A-F)'!M136/'Summary (Section B-F)'!$H$67*'Summary (Section B-F)'!$I$67),0)</f>
        <v>0</v>
      </c>
      <c r="T67" s="198">
        <f>IFERROR(('Data (Section A-F)'!N136/'Summary (Section B-F)'!$H$67*'Summary (Section B-F)'!$I$67),0)</f>
        <v>0</v>
      </c>
      <c r="U67" s="198">
        <f>IFERROR(('Data (Section A-F)'!O136/'Summary (Section B-F)'!$H$67*'Summary (Section B-F)'!$I$67),0)</f>
        <v>0</v>
      </c>
      <c r="V67" s="198">
        <f>IFERROR(('Data (Section A-F)'!P136/'Summary (Section B-F)'!$H$67*'Summary (Section B-F)'!$I$67),0)</f>
        <v>0</v>
      </c>
      <c r="W67" s="198">
        <f>IFERROR(('Data (Section A-F)'!Q136/'Summary (Section B-F)'!$H$67*'Summary (Section B-F)'!$I$67),0)</f>
        <v>0</v>
      </c>
      <c r="X67" s="198">
        <f>IFERROR(('Data (Section A-F)'!R136/'Summary (Section B-F)'!$H$67*'Summary (Section B-F)'!$I$67),0)</f>
        <v>0</v>
      </c>
      <c r="Y67" s="198">
        <f>IFERROR(('Data (Section A-F)'!S136/'Summary (Section B-F)'!$H$67*'Summary (Section B-F)'!$I$67),0)</f>
        <v>0</v>
      </c>
      <c r="Z67" s="1"/>
      <c r="AA67" s="1"/>
    </row>
    <row r="68" spans="1:27" ht="37.5" customHeight="1" x14ac:dyDescent="0.25">
      <c r="A68" s="486"/>
      <c r="B68" s="480"/>
      <c r="C68" s="168" t="s">
        <v>250</v>
      </c>
      <c r="D68" s="515"/>
      <c r="E68" s="169">
        <v>0.5</v>
      </c>
      <c r="F68" s="210"/>
      <c r="G68" s="480"/>
      <c r="H68" s="211">
        <v>1</v>
      </c>
      <c r="I68" s="305">
        <v>1</v>
      </c>
      <c r="J68" s="198">
        <f>IFERROR(('Data (Section A-F)'!D137/'Summary (Section B-F)'!$H$68*'Summary (Section B-F)'!$I$68),0)</f>
        <v>0</v>
      </c>
      <c r="K68" s="198">
        <f>IFERROR(('Data (Section A-F)'!E137/'Summary (Section B-F)'!$H$68*'Summary (Section B-F)'!$I$68),0)</f>
        <v>0</v>
      </c>
      <c r="L68" s="198">
        <f>IFERROR(('Data (Section A-F)'!F137/'Summary (Section B-F)'!$H$68*'Summary (Section B-F)'!$I$68),0)</f>
        <v>0</v>
      </c>
      <c r="M68" s="198">
        <f>IFERROR(('Data (Section A-F)'!G137/'Summary (Section B-F)'!$H$68*'Summary (Section B-F)'!$I$68),0)</f>
        <v>0</v>
      </c>
      <c r="N68" s="198">
        <f>IFERROR(('Data (Section A-F)'!H137/'Summary (Section B-F)'!$H$68*'Summary (Section B-F)'!$I$68),0)</f>
        <v>0</v>
      </c>
      <c r="O68" s="205">
        <f>IFERROR(MIN('Data (Section A-F)'!I137/'Summary (Section B-F)'!$H$68*'Summary (Section B-F)'!$I$68,'Summary (Section B-F)'!$I$68),0)</f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3.75" customHeight="1" x14ac:dyDescent="0.25">
      <c r="A69" s="497" t="s">
        <v>251</v>
      </c>
      <c r="B69" s="459"/>
      <c r="C69" s="498"/>
      <c r="D69" s="213">
        <f>SUM(D63:D67)</f>
        <v>1</v>
      </c>
      <c r="E69" s="483"/>
      <c r="F69" s="459"/>
      <c r="G69" s="459"/>
      <c r="H69" s="460"/>
      <c r="I69" s="294">
        <f t="shared" ref="I69:O69" si="7">SUM(I63:I68)</f>
        <v>10</v>
      </c>
      <c r="J69" s="207">
        <f t="shared" si="7"/>
        <v>0</v>
      </c>
      <c r="K69" s="207">
        <f t="shared" si="7"/>
        <v>0</v>
      </c>
      <c r="L69" s="207">
        <f t="shared" si="7"/>
        <v>0</v>
      </c>
      <c r="M69" s="207">
        <f t="shared" si="7"/>
        <v>0</v>
      </c>
      <c r="N69" s="205">
        <f t="shared" si="7"/>
        <v>0</v>
      </c>
      <c r="O69" s="306">
        <f t="shared" si="7"/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2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2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2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1.25" customHeight="1" x14ac:dyDescent="0.25">
      <c r="A73" s="494" t="s">
        <v>166</v>
      </c>
      <c r="B73" s="459"/>
      <c r="C73" s="459"/>
      <c r="D73" s="459"/>
      <c r="E73" s="459"/>
      <c r="F73" s="459"/>
      <c r="G73" s="459"/>
      <c r="H73" s="460"/>
      <c r="I73" s="143">
        <v>10</v>
      </c>
      <c r="J73" s="494" t="s">
        <v>181</v>
      </c>
      <c r="K73" s="459"/>
      <c r="L73" s="459"/>
      <c r="M73" s="459"/>
      <c r="N73" s="460"/>
      <c r="O73" s="495" t="s">
        <v>209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2" customHeight="1" x14ac:dyDescent="0.25">
      <c r="A74" s="146" t="s">
        <v>50</v>
      </c>
      <c r="B74" s="307" t="s">
        <v>51</v>
      </c>
      <c r="C74" s="308" t="s">
        <v>52</v>
      </c>
      <c r="D74" s="309" t="s">
        <v>183</v>
      </c>
      <c r="E74" s="310" t="s">
        <v>184</v>
      </c>
      <c r="F74" s="311"/>
      <c r="G74" s="310" t="s">
        <v>185</v>
      </c>
      <c r="H74" s="149" t="s">
        <v>186</v>
      </c>
      <c r="I74" s="150" t="s">
        <v>187</v>
      </c>
      <c r="J74" s="151">
        <v>2019</v>
      </c>
      <c r="K74" s="152">
        <v>2020</v>
      </c>
      <c r="L74" s="153">
        <v>2021</v>
      </c>
      <c r="M74" s="154">
        <v>2022</v>
      </c>
      <c r="N74" s="152">
        <v>2023</v>
      </c>
      <c r="O74" s="496"/>
      <c r="P74" s="1"/>
      <c r="Q74" s="1"/>
      <c r="R74" s="1"/>
      <c r="S74" s="1"/>
      <c r="T74" s="1"/>
      <c r="U74" s="1"/>
      <c r="V74" s="1"/>
      <c r="W74" s="1"/>
      <c r="X74" s="1"/>
      <c r="Y74" s="1"/>
      <c r="Z74" s="11"/>
      <c r="AA74" s="144"/>
    </row>
    <row r="75" spans="1:27" ht="51.75" customHeight="1" x14ac:dyDescent="0.25">
      <c r="A75" s="499">
        <v>1</v>
      </c>
      <c r="B75" s="157" t="s">
        <v>167</v>
      </c>
      <c r="C75" s="157" t="s">
        <v>252</v>
      </c>
      <c r="D75" s="312">
        <v>0.35</v>
      </c>
      <c r="E75" s="313">
        <v>1</v>
      </c>
      <c r="F75" s="195"/>
      <c r="G75" s="314" t="s">
        <v>253</v>
      </c>
      <c r="H75" s="228">
        <v>0.7</v>
      </c>
      <c r="I75" s="162">
        <f t="shared" ref="I75:I78" si="8">D75*E75*$I$73</f>
        <v>3.5</v>
      </c>
      <c r="J75" s="198">
        <f>IFERROR(('Data (Section A-F)'!D143/('Data (Section A-F)'!D20*'Summary (Section B-F)'!$H$75)*'Summary (Section B-F)'!$I$75),0)</f>
        <v>0</v>
      </c>
      <c r="K75" s="198">
        <f>IFERROR(('Data (Section A-F)'!E143/('Data (Section A-F)'!E20*'Summary (Section B-F)'!$H$75)*'Summary (Section B-F)'!$I$75),0)</f>
        <v>0</v>
      </c>
      <c r="L75" s="198">
        <f>IFERROR(('Data (Section A-F)'!F143/('Data (Section A-F)'!F20*'Summary (Section B-F)'!$H$75)*'Summary (Section B-F)'!$I$75),0)</f>
        <v>0</v>
      </c>
      <c r="M75" s="198">
        <f>IFERROR(('Data (Section A-F)'!G143/('Data (Section A-F)'!G20*'Summary (Section B-F)'!$H$75)*'Summary (Section B-F)'!$I$75),0)</f>
        <v>0</v>
      </c>
      <c r="N75" s="198">
        <f>IFERROR(('Data (Section A-F)'!H143/('Data (Section A-F)'!H20*'Summary (Section B-F)'!$H$75)*'Summary (Section B-F)'!$I$75),0)</f>
        <v>0</v>
      </c>
      <c r="O75" s="205">
        <f>IFERROR(MIN('Data (Section A-F)'!I143/('Data (Section A-F)'!I20*'Summary (Section B-F)'!$H$75)*'Summary (Section B-F)'!$I$75,'Summary (Section B-F)'!$I$75),0)</f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3.75" customHeight="1" x14ac:dyDescent="0.25">
      <c r="A76" s="451"/>
      <c r="B76" s="168" t="s">
        <v>169</v>
      </c>
      <c r="C76" s="272" t="s">
        <v>254</v>
      </c>
      <c r="D76" s="302">
        <v>0.35</v>
      </c>
      <c r="E76" s="315">
        <v>1</v>
      </c>
      <c r="F76" s="316"/>
      <c r="G76" s="317" t="s">
        <v>253</v>
      </c>
      <c r="H76" s="318">
        <v>0.1</v>
      </c>
      <c r="I76" s="212">
        <f t="shared" si="8"/>
        <v>3.5</v>
      </c>
      <c r="J76" s="198">
        <f>IFERROR(('Data (Section A-F)'!D144/('Summary (Section B-F)'!$H$76*('Data (Section A-F)'!D64+'Data (Section A-F)'!D71+'Data (Section A-F)'!D77))*'Summary (Section B-F)'!$I$76),0)</f>
        <v>0</v>
      </c>
      <c r="K76" s="198">
        <f>IFERROR(('Data (Section A-F)'!E144/('Summary (Section B-F)'!$H$76*('Data (Section A-F)'!E64+'Data (Section A-F)'!E71+'Data (Section A-F)'!E77))*'Summary (Section B-F)'!$I$76),0)</f>
        <v>0</v>
      </c>
      <c r="L76" s="198">
        <f>IFERROR(('Data (Section A-F)'!F144/('Summary (Section B-F)'!$H$76*('Data (Section A-F)'!F64+'Data (Section A-F)'!F71+'Data (Section A-F)'!F77))*'Summary (Section B-F)'!$I$76),0)</f>
        <v>0</v>
      </c>
      <c r="M76" s="198">
        <f>IFERROR(('Data (Section A-F)'!G144/('Summary (Section B-F)'!$H$76*('Data (Section A-F)'!G64+'Data (Section A-F)'!G71+'Data (Section A-F)'!G77))*'Summary (Section B-F)'!$I$76),0)</f>
        <v>0</v>
      </c>
      <c r="N76" s="198">
        <f>IFERROR(('Data (Section A-F)'!H144/('Summary (Section B-F)'!$H$76*('Data (Section A-F)'!H64+'Data (Section A-F)'!H71+'Data (Section A-F)'!H77))*'Summary (Section B-F)'!$I$76),0)</f>
        <v>0</v>
      </c>
      <c r="O76" s="199">
        <f>IFERROR(MIN('Data (Section A-F)'!I144/('Summary (Section B-F)'!$H$76*('Data (Section A-F)'!I64+'Data (Section A-F)'!I71+'Data (Section A-F)'!I77))*'Summary (Section B-F)'!$I$76,I76),0)</f>
        <v>0</v>
      </c>
      <c r="P76" s="283">
        <f>IFERROR(('Data (Section A-F)'!J144/('Summary (Section B-F)'!$H$76*('Data (Section A-F)'!J64+'Data (Section A-F)'!J71+'Data (Section A-F)'!J77))*'Summary (Section B-F)'!$I$76),0)</f>
        <v>0</v>
      </c>
      <c r="Q76" s="198">
        <f>IFERROR(('Data (Section A-F)'!K144/('Summary (Section B-F)'!$H$76*('Data (Section A-F)'!K64+'Data (Section A-F)'!K71+'Data (Section A-F)'!K77))*'Summary (Section B-F)'!$I$76),0)</f>
        <v>0</v>
      </c>
      <c r="R76" s="198">
        <f>IFERROR(('Data (Section A-F)'!L144/('Summary (Section B-F)'!$H$76*('Data (Section A-F)'!L64+'Data (Section A-F)'!L71+'Data (Section A-F)'!L77))*'Summary (Section B-F)'!$I$76),0)</f>
        <v>0</v>
      </c>
      <c r="S76" s="198">
        <f>IFERROR(('Data (Section A-F)'!M144/('Summary (Section B-F)'!$H$76*('Data (Section A-F)'!M64+'Data (Section A-F)'!M71+'Data (Section A-F)'!M77))*'Summary (Section B-F)'!$I$76),0)</f>
        <v>0</v>
      </c>
      <c r="T76" s="198">
        <f>IFERROR(('Data (Section A-F)'!N144/('Summary (Section B-F)'!$H$76*('Data (Section A-F)'!N64+'Data (Section A-F)'!N71+'Data (Section A-F)'!N77))*'Summary (Section B-F)'!$I$76),0)</f>
        <v>0</v>
      </c>
      <c r="U76" s="198">
        <f>IFERROR(('Data (Section A-F)'!O144/('Summary (Section B-F)'!$H$76*('Data (Section A-F)'!O64+'Data (Section A-F)'!O71+'Data (Section A-F)'!O77))*'Summary (Section B-F)'!$I$76),0)</f>
        <v>0</v>
      </c>
      <c r="V76" s="198">
        <f>IFERROR(('Data (Section A-F)'!P144/('Summary (Section B-F)'!$H$76*('Data (Section A-F)'!P64+'Data (Section A-F)'!P71+'Data (Section A-F)'!P77))*'Summary (Section B-F)'!$I$76),0)</f>
        <v>0</v>
      </c>
      <c r="W76" s="198">
        <f>IFERROR(('Data (Section A-F)'!Q144/('Summary (Section B-F)'!$H$76*('Data (Section A-F)'!Q64+'Data (Section A-F)'!Q71+'Data (Section A-F)'!Q77))*'Summary (Section B-F)'!$I$76),0)</f>
        <v>0</v>
      </c>
      <c r="X76" s="198">
        <f>IFERROR(('Data (Section A-F)'!R144/('Summary (Section B-F)'!$H$76*('Data (Section A-F)'!R64+'Data (Section A-F)'!R71+'Data (Section A-F)'!R77))*'Summary (Section B-F)'!$I$76),0)</f>
        <v>0</v>
      </c>
      <c r="Y76" s="198">
        <f>IFERROR(('Data (Section A-F)'!S144/('Summary (Section B-F)'!$H$76*('Data (Section A-F)'!S64+'Data (Section A-F)'!S71+'Data (Section A-F)'!S77))*'Summary (Section B-F)'!$I$76),0)</f>
        <v>0</v>
      </c>
      <c r="Z76" s="304"/>
      <c r="AA76" s="1"/>
    </row>
    <row r="77" spans="1:27" ht="33.75" customHeight="1" x14ac:dyDescent="0.25">
      <c r="A77" s="319">
        <v>2</v>
      </c>
      <c r="B77" s="320" t="s">
        <v>171</v>
      </c>
      <c r="C77" s="217" t="s">
        <v>255</v>
      </c>
      <c r="D77" s="321">
        <v>0.1</v>
      </c>
      <c r="E77" s="322">
        <v>1</v>
      </c>
      <c r="F77" s="323"/>
      <c r="G77" s="324" t="s">
        <v>256</v>
      </c>
      <c r="H77" s="325">
        <v>2000000</v>
      </c>
      <c r="I77" s="326">
        <f t="shared" si="8"/>
        <v>1</v>
      </c>
      <c r="J77" s="481">
        <f>IFERROR(('Data (Section A-F)'!I145/$H$77*$I$77),0)</f>
        <v>0</v>
      </c>
      <c r="K77" s="459"/>
      <c r="L77" s="459"/>
      <c r="M77" s="459"/>
      <c r="N77" s="460"/>
      <c r="O77" s="199">
        <f>IF(J77&gt;I77,I77,J77)</f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3.75" customHeight="1" x14ac:dyDescent="0.25">
      <c r="A78" s="517">
        <v>3</v>
      </c>
      <c r="B78" s="519" t="s">
        <v>173</v>
      </c>
      <c r="C78" s="175" t="s">
        <v>174</v>
      </c>
      <c r="D78" s="512">
        <v>0.2</v>
      </c>
      <c r="E78" s="327">
        <v>1</v>
      </c>
      <c r="F78" s="299"/>
      <c r="G78" s="328" t="s">
        <v>50</v>
      </c>
      <c r="H78" s="287">
        <v>1</v>
      </c>
      <c r="I78" s="329">
        <f t="shared" si="8"/>
        <v>2</v>
      </c>
      <c r="J78" s="198">
        <f>IFERROR('Data (Section A-F)'!D146/$H$78*$I$78,0)</f>
        <v>0</v>
      </c>
      <c r="K78" s="198">
        <f>IFERROR('Data (Section A-F)'!E146/$H$78*$I$78,0)</f>
        <v>0</v>
      </c>
      <c r="L78" s="198">
        <f>IFERROR('Data (Section A-F)'!F146/$H$78*$I$78,0)</f>
        <v>0</v>
      </c>
      <c r="M78" s="198">
        <f>IFERROR('Data (Section A-F)'!G146/$H$78*$I$78,0)</f>
        <v>0</v>
      </c>
      <c r="N78" s="198">
        <f>IFERROR('Data (Section A-F)'!H146/$H$78*$I$78,0)</f>
        <v>0</v>
      </c>
      <c r="O78" s="199">
        <f>IFERROR((MIN('Data (Section A-F)'!I146/(5*$H$78)*$I$78,$I$78)),0)</f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330"/>
      <c r="AA78" s="1"/>
    </row>
    <row r="79" spans="1:27" ht="33.75" customHeight="1" x14ac:dyDescent="0.25">
      <c r="A79" s="502"/>
      <c r="B79" s="520"/>
      <c r="C79" s="331" t="s">
        <v>175</v>
      </c>
      <c r="D79" s="522"/>
      <c r="E79" s="490" t="s">
        <v>175</v>
      </c>
      <c r="F79" s="447"/>
      <c r="G79" s="447"/>
      <c r="H79" s="447"/>
      <c r="I79" s="447"/>
      <c r="J79" s="447"/>
      <c r="K79" s="447"/>
      <c r="L79" s="447"/>
      <c r="M79" s="447"/>
      <c r="N79" s="447"/>
      <c r="O79" s="448"/>
      <c r="P79" s="1"/>
      <c r="Q79" s="1"/>
      <c r="R79" s="1"/>
      <c r="S79" s="1"/>
      <c r="T79" s="1"/>
      <c r="U79" s="1"/>
      <c r="V79" s="1"/>
      <c r="W79" s="1"/>
      <c r="X79" s="1"/>
      <c r="Y79" s="1"/>
      <c r="Z79" s="330"/>
      <c r="AA79" s="1"/>
    </row>
    <row r="80" spans="1:27" ht="33.75" customHeight="1" x14ac:dyDescent="0.25">
      <c r="A80" s="502"/>
      <c r="B80" s="520"/>
      <c r="C80" s="243" t="s">
        <v>176</v>
      </c>
      <c r="D80" s="522"/>
      <c r="E80" s="332">
        <v>1</v>
      </c>
      <c r="F80" s="333"/>
      <c r="G80" s="334" t="s">
        <v>50</v>
      </c>
      <c r="H80" s="203">
        <v>1</v>
      </c>
      <c r="I80" s="301">
        <f>D78*E80*$I$73</f>
        <v>2</v>
      </c>
      <c r="J80" s="247">
        <f>IFERROR('Data (Section A-F)'!D148/$H$80*$I$80,0)</f>
        <v>0</v>
      </c>
      <c r="K80" s="247">
        <f>IFERROR('Data (Section A-F)'!E148/$H$80*$I$80,0)</f>
        <v>0</v>
      </c>
      <c r="L80" s="247">
        <f>IFERROR('Data (Section A-F)'!F148/$H$80*$I$80,0)</f>
        <v>0</v>
      </c>
      <c r="M80" s="247">
        <f>IFERROR('Data (Section A-F)'!G148/$H$80*$I$80,0)</f>
        <v>0</v>
      </c>
      <c r="N80" s="247">
        <f>IFERROR('Data (Section A-F)'!H148/$H$80*$I$80,0)</f>
        <v>0</v>
      </c>
      <c r="O80" s="230">
        <f>IFERROR((MIN('Data (Section A-F)'!I148/(5*$H$80)*$I$80,$I$80)),0)</f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330"/>
      <c r="AA80" s="1"/>
    </row>
    <row r="81" spans="1:27" ht="33.75" customHeight="1" x14ac:dyDescent="0.25">
      <c r="A81" s="502"/>
      <c r="B81" s="520"/>
      <c r="C81" s="331" t="s">
        <v>175</v>
      </c>
      <c r="D81" s="522"/>
      <c r="E81" s="491" t="s">
        <v>175</v>
      </c>
      <c r="F81" s="492"/>
      <c r="G81" s="492"/>
      <c r="H81" s="492"/>
      <c r="I81" s="492"/>
      <c r="J81" s="492"/>
      <c r="K81" s="492"/>
      <c r="L81" s="492"/>
      <c r="M81" s="492"/>
      <c r="N81" s="492"/>
      <c r="O81" s="493"/>
      <c r="P81" s="1"/>
      <c r="Q81" s="1"/>
      <c r="R81" s="1"/>
      <c r="S81" s="1"/>
      <c r="T81" s="1"/>
      <c r="U81" s="1"/>
      <c r="V81" s="1"/>
      <c r="W81" s="1"/>
      <c r="X81" s="1"/>
      <c r="Y81" s="1"/>
      <c r="Z81" s="330"/>
      <c r="AA81" s="1"/>
    </row>
    <row r="82" spans="1:27" ht="33.75" customHeight="1" x14ac:dyDescent="0.25">
      <c r="A82" s="518"/>
      <c r="B82" s="521"/>
      <c r="C82" s="168" t="s">
        <v>257</v>
      </c>
      <c r="D82" s="522"/>
      <c r="E82" s="335">
        <v>1</v>
      </c>
      <c r="F82" s="336"/>
      <c r="G82" s="317" t="s">
        <v>253</v>
      </c>
      <c r="H82" s="318">
        <v>1</v>
      </c>
      <c r="I82" s="305">
        <f>D78*E82*$I$73</f>
        <v>2</v>
      </c>
      <c r="J82" s="337">
        <f>IFERROR(('Data (Section A-F)'!D150/($H$82*'Data (Section A-F)'!D151)*$I$82),0)</f>
        <v>0</v>
      </c>
      <c r="K82" s="337">
        <f>IFERROR(('Data (Section A-F)'!E150/($H$82*'Data (Section A-F)'!E151)*$I$82),0)</f>
        <v>0</v>
      </c>
      <c r="L82" s="337">
        <f>IFERROR(('Data (Section A-F)'!F150/($H$82*'Data (Section A-F)'!F151)*$I$82),0)</f>
        <v>0</v>
      </c>
      <c r="M82" s="337">
        <f>IFERROR(('Data (Section A-F)'!G150/($H$82*'Data (Section A-F)'!G151)*$I$82),0)</f>
        <v>0</v>
      </c>
      <c r="N82" s="337">
        <f>IFERROR(('Data (Section A-F)'!H150/($H$82*'Data (Section A-F)'!H151)*$I$82),0)</f>
        <v>0</v>
      </c>
      <c r="O82" s="205">
        <f>IFERROR((MIN('Data (Section A-F)'!I150/($H$82*'Data (Section A-F)'!I151)*$I$82,$I$82)),0)</f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3.75" customHeight="1" x14ac:dyDescent="0.25">
      <c r="A83" s="482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60"/>
      <c r="O83" s="230">
        <f>MAX(O78,O80,O82)</f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33.75" customHeight="1" x14ac:dyDescent="0.25">
      <c r="A84" s="497" t="s">
        <v>258</v>
      </c>
      <c r="B84" s="459"/>
      <c r="C84" s="498"/>
      <c r="D84" s="213">
        <f>SUM(D75:D80)</f>
        <v>1</v>
      </c>
      <c r="E84" s="483"/>
      <c r="F84" s="459"/>
      <c r="G84" s="459"/>
      <c r="H84" s="484"/>
      <c r="I84" s="294">
        <f>SUM(I75:I78)</f>
        <v>10</v>
      </c>
      <c r="J84" s="207">
        <f t="shared" ref="J84:O84" si="9">SUM(J75:J78)+IF(J80&gt;J82,J80,J82)</f>
        <v>0</v>
      </c>
      <c r="K84" s="207">
        <f t="shared" si="9"/>
        <v>0</v>
      </c>
      <c r="L84" s="207">
        <f t="shared" si="9"/>
        <v>0</v>
      </c>
      <c r="M84" s="207">
        <f t="shared" si="9"/>
        <v>0</v>
      </c>
      <c r="N84" s="205">
        <f t="shared" si="9"/>
        <v>0</v>
      </c>
      <c r="O84" s="338">
        <f t="shared" si="9"/>
        <v>0</v>
      </c>
      <c r="P84" s="33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2"/>
      <c r="D85" s="1"/>
      <c r="E85" s="1"/>
      <c r="F85" s="1"/>
      <c r="G85" s="4"/>
      <c r="H85" s="4"/>
      <c r="I85" s="4"/>
      <c r="J85" s="1"/>
      <c r="K85" s="1"/>
      <c r="L85" s="1"/>
      <c r="M85" s="1"/>
      <c r="N85" s="1"/>
      <c r="O85" s="1"/>
      <c r="P85" s="33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2"/>
      <c r="D86" s="1"/>
      <c r="E86" s="1"/>
      <c r="F86" s="1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2"/>
      <c r="D87" s="1"/>
      <c r="E87" s="1"/>
      <c r="F87" s="1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2"/>
      <c r="D88" s="1"/>
      <c r="E88" s="1"/>
      <c r="F88" s="1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2"/>
      <c r="D89" s="1"/>
      <c r="E89" s="1"/>
      <c r="F89" s="1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2"/>
      <c r="D90" s="1"/>
      <c r="E90" s="1"/>
      <c r="F90" s="1"/>
      <c r="G90" s="4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2"/>
      <c r="D91" s="1"/>
      <c r="E91" s="1"/>
      <c r="F91" s="1"/>
      <c r="G91" s="4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2"/>
      <c r="D92" s="1"/>
      <c r="E92" s="1"/>
      <c r="F92" s="1"/>
      <c r="G92" s="4"/>
      <c r="H92" s="4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2"/>
      <c r="D93" s="1"/>
      <c r="E93" s="1"/>
      <c r="F93" s="1"/>
      <c r="G93" s="4"/>
      <c r="H93" s="4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2"/>
      <c r="D94" s="1"/>
      <c r="E94" s="1"/>
      <c r="F94" s="1"/>
      <c r="G94" s="4"/>
      <c r="H94" s="4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2"/>
      <c r="D95" s="1"/>
      <c r="E95" s="1"/>
      <c r="F95" s="1"/>
      <c r="G95" s="4"/>
      <c r="H95" s="4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2"/>
      <c r="D96" s="1"/>
      <c r="E96" s="1"/>
      <c r="F96" s="1"/>
      <c r="G96" s="4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2"/>
      <c r="D97" s="1"/>
      <c r="E97" s="1"/>
      <c r="F97" s="1"/>
      <c r="G97" s="4"/>
      <c r="H97" s="4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2"/>
      <c r="D98" s="1"/>
      <c r="E98" s="1"/>
      <c r="F98" s="1"/>
      <c r="G98" s="4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2"/>
      <c r="D99" s="1"/>
      <c r="E99" s="1"/>
      <c r="F99" s="1"/>
      <c r="G99" s="4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2"/>
      <c r="D100" s="1"/>
      <c r="E100" s="1"/>
      <c r="F100" s="1"/>
      <c r="G100" s="4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2"/>
      <c r="D101" s="1"/>
      <c r="E101" s="1"/>
      <c r="F101" s="1"/>
      <c r="G101" s="4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2"/>
      <c r="D102" s="1"/>
      <c r="E102" s="1"/>
      <c r="F102" s="1"/>
      <c r="G102" s="4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2"/>
      <c r="D103" s="1"/>
      <c r="E103" s="1"/>
      <c r="F103" s="1"/>
      <c r="G103" s="4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2"/>
      <c r="D104" s="1"/>
      <c r="E104" s="1"/>
      <c r="F104" s="1"/>
      <c r="G104" s="4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2"/>
      <c r="D105" s="1"/>
      <c r="E105" s="1"/>
      <c r="F105" s="1"/>
      <c r="G105" s="4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2"/>
      <c r="D106" s="1"/>
      <c r="E106" s="1"/>
      <c r="F106" s="1"/>
      <c r="G106" s="4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2"/>
      <c r="D107" s="1"/>
      <c r="E107" s="1"/>
      <c r="F107" s="1"/>
      <c r="G107" s="4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2"/>
      <c r="D108" s="1"/>
      <c r="E108" s="1"/>
      <c r="F108" s="1"/>
      <c r="G108" s="4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2"/>
      <c r="D109" s="1"/>
      <c r="E109" s="1"/>
      <c r="F109" s="1"/>
      <c r="G109" s="4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2"/>
      <c r="D110" s="1"/>
      <c r="E110" s="1"/>
      <c r="F110" s="1"/>
      <c r="G110" s="4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2"/>
      <c r="D111" s="1"/>
      <c r="E111" s="1"/>
      <c r="F111" s="1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2"/>
      <c r="D112" s="1"/>
      <c r="E112" s="1"/>
      <c r="F112" s="1"/>
      <c r="G112" s="4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2"/>
      <c r="D113" s="1"/>
      <c r="E113" s="1"/>
      <c r="F113" s="1"/>
      <c r="G113" s="4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2"/>
      <c r="D114" s="1"/>
      <c r="E114" s="1"/>
      <c r="F114" s="1"/>
      <c r="G114" s="4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2"/>
      <c r="D115" s="1"/>
      <c r="E115" s="1"/>
      <c r="F115" s="1"/>
      <c r="G115" s="4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2"/>
      <c r="D116" s="1"/>
      <c r="E116" s="1"/>
      <c r="F116" s="1"/>
      <c r="G116" s="4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2"/>
      <c r="D117" s="1"/>
      <c r="E117" s="1"/>
      <c r="F117" s="1"/>
      <c r="G117" s="4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2"/>
      <c r="D118" s="1"/>
      <c r="E118" s="1"/>
      <c r="F118" s="1"/>
      <c r="G118" s="4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2"/>
      <c r="D119" s="1"/>
      <c r="E119" s="1"/>
      <c r="F119" s="1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2"/>
      <c r="D120" s="1"/>
      <c r="E120" s="1"/>
      <c r="F120" s="1"/>
      <c r="G120" s="4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2"/>
      <c r="D121" s="1"/>
      <c r="E121" s="1"/>
      <c r="F121" s="1"/>
      <c r="G121" s="4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2"/>
      <c r="D122" s="1"/>
      <c r="E122" s="1"/>
      <c r="F122" s="1"/>
      <c r="G122" s="4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2"/>
      <c r="D123" s="1"/>
      <c r="E123" s="1"/>
      <c r="F123" s="1"/>
      <c r="G123" s="4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2"/>
      <c r="D124" s="1"/>
      <c r="E124" s="1"/>
      <c r="F124" s="1"/>
      <c r="G124" s="4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2"/>
      <c r="D125" s="1"/>
      <c r="E125" s="1"/>
      <c r="F125" s="1"/>
      <c r="G125" s="4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2"/>
      <c r="D126" s="1"/>
      <c r="E126" s="1"/>
      <c r="F126" s="1"/>
      <c r="G126" s="4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2"/>
      <c r="D127" s="1"/>
      <c r="E127" s="1"/>
      <c r="F127" s="1"/>
      <c r="G127" s="4"/>
      <c r="H127" s="4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2"/>
      <c r="D128" s="1"/>
      <c r="E128" s="1"/>
      <c r="F128" s="1"/>
      <c r="G128" s="4"/>
      <c r="H128" s="4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2"/>
      <c r="D129" s="1"/>
      <c r="E129" s="1"/>
      <c r="F129" s="1"/>
      <c r="G129" s="4"/>
      <c r="H129" s="4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2"/>
      <c r="D130" s="1"/>
      <c r="E130" s="1"/>
      <c r="F130" s="1"/>
      <c r="G130" s="4"/>
      <c r="H130" s="4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2"/>
      <c r="D131" s="1"/>
      <c r="E131" s="1"/>
      <c r="F131" s="1"/>
      <c r="G131" s="4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2"/>
      <c r="D132" s="1"/>
      <c r="E132" s="1"/>
      <c r="F132" s="1"/>
      <c r="G132" s="4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2"/>
      <c r="D133" s="1"/>
      <c r="E133" s="1"/>
      <c r="F133" s="1"/>
      <c r="G133" s="4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2"/>
      <c r="D134" s="1"/>
      <c r="E134" s="1"/>
      <c r="F134" s="1"/>
      <c r="G134" s="4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2"/>
      <c r="D135" s="1"/>
      <c r="E135" s="1"/>
      <c r="F135" s="1"/>
      <c r="G135" s="4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2"/>
      <c r="D136" s="1"/>
      <c r="E136" s="1"/>
      <c r="F136" s="1"/>
      <c r="G136" s="4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2"/>
      <c r="D137" s="1"/>
      <c r="E137" s="1"/>
      <c r="F137" s="1"/>
      <c r="G137" s="4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2"/>
      <c r="D138" s="1"/>
      <c r="E138" s="1"/>
      <c r="F138" s="1"/>
      <c r="G138" s="4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2"/>
      <c r="D139" s="1"/>
      <c r="E139" s="1"/>
      <c r="F139" s="1"/>
      <c r="G139" s="4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2"/>
      <c r="D140" s="1"/>
      <c r="E140" s="1"/>
      <c r="F140" s="1"/>
      <c r="G140" s="4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2"/>
      <c r="D141" s="1"/>
      <c r="E141" s="1"/>
      <c r="F141" s="1"/>
      <c r="G141" s="4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2"/>
      <c r="D142" s="1"/>
      <c r="E142" s="1"/>
      <c r="F142" s="1"/>
      <c r="G142" s="4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2"/>
      <c r="D143" s="1"/>
      <c r="E143" s="1"/>
      <c r="F143" s="1"/>
      <c r="G143" s="4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2"/>
      <c r="D144" s="1"/>
      <c r="E144" s="1"/>
      <c r="F144" s="1"/>
      <c r="G144" s="4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2"/>
      <c r="D145" s="1"/>
      <c r="E145" s="1"/>
      <c r="F145" s="1"/>
      <c r="G145" s="4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2"/>
      <c r="D146" s="1"/>
      <c r="E146" s="1"/>
      <c r="F146" s="1"/>
      <c r="G146" s="4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2"/>
      <c r="D147" s="1"/>
      <c r="E147" s="1"/>
      <c r="F147" s="1"/>
      <c r="G147" s="4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2"/>
      <c r="D148" s="1"/>
      <c r="E148" s="1"/>
      <c r="F148" s="1"/>
      <c r="G148" s="4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2"/>
      <c r="D149" s="1"/>
      <c r="E149" s="1"/>
      <c r="F149" s="1"/>
      <c r="G149" s="4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2"/>
      <c r="D150" s="1"/>
      <c r="E150" s="1"/>
      <c r="F150" s="1"/>
      <c r="G150" s="4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2"/>
      <c r="D151" s="1"/>
      <c r="E151" s="1"/>
      <c r="F151" s="1"/>
      <c r="G151" s="4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2"/>
      <c r="D152" s="1"/>
      <c r="E152" s="1"/>
      <c r="F152" s="1"/>
      <c r="G152" s="4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2"/>
      <c r="D153" s="1"/>
      <c r="E153" s="1"/>
      <c r="F153" s="1"/>
      <c r="G153" s="4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2"/>
      <c r="D154" s="1"/>
      <c r="E154" s="1"/>
      <c r="F154" s="1"/>
      <c r="G154" s="4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2"/>
      <c r="D155" s="1"/>
      <c r="E155" s="1"/>
      <c r="F155" s="1"/>
      <c r="G155" s="4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2"/>
      <c r="D156" s="1"/>
      <c r="E156" s="1"/>
      <c r="F156" s="1"/>
      <c r="G156" s="4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2"/>
      <c r="D157" s="1"/>
      <c r="E157" s="1"/>
      <c r="F157" s="1"/>
      <c r="G157" s="4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2"/>
      <c r="D158" s="1"/>
      <c r="E158" s="1"/>
      <c r="F158" s="1"/>
      <c r="G158" s="4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2"/>
      <c r="D159" s="1"/>
      <c r="E159" s="1"/>
      <c r="F159" s="1"/>
      <c r="G159" s="4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2"/>
      <c r="D160" s="1"/>
      <c r="E160" s="1"/>
      <c r="F160" s="1"/>
      <c r="G160" s="4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2"/>
      <c r="D161" s="1"/>
      <c r="E161" s="1"/>
      <c r="F161" s="1"/>
      <c r="G161" s="4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2"/>
      <c r="D162" s="1"/>
      <c r="E162" s="1"/>
      <c r="F162" s="1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2"/>
      <c r="D163" s="1"/>
      <c r="E163" s="1"/>
      <c r="F163" s="1"/>
      <c r="G163" s="4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2"/>
      <c r="D164" s="1"/>
      <c r="E164" s="1"/>
      <c r="F164" s="1"/>
      <c r="G164" s="4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2"/>
      <c r="D165" s="1"/>
      <c r="E165" s="1"/>
      <c r="F165" s="1"/>
      <c r="G165" s="4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2"/>
      <c r="D166" s="1"/>
      <c r="E166" s="1"/>
      <c r="F166" s="1"/>
      <c r="G166" s="4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2"/>
      <c r="D167" s="1"/>
      <c r="E167" s="1"/>
      <c r="F167" s="1"/>
      <c r="G167" s="4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2"/>
      <c r="D168" s="1"/>
      <c r="E168" s="1"/>
      <c r="F168" s="1"/>
      <c r="G168" s="4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2"/>
      <c r="D169" s="1"/>
      <c r="E169" s="1"/>
      <c r="F169" s="1"/>
      <c r="G169" s="4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2"/>
      <c r="D170" s="1"/>
      <c r="E170" s="1"/>
      <c r="F170" s="1"/>
      <c r="G170" s="4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2"/>
      <c r="D171" s="1"/>
      <c r="E171" s="1"/>
      <c r="F171" s="1"/>
      <c r="G171" s="4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2"/>
      <c r="D172" s="1"/>
      <c r="E172" s="1"/>
      <c r="F172" s="1"/>
      <c r="G172" s="4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2"/>
      <c r="D173" s="1"/>
      <c r="E173" s="1"/>
      <c r="F173" s="1"/>
      <c r="G173" s="4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2"/>
      <c r="D174" s="1"/>
      <c r="E174" s="1"/>
      <c r="F174" s="1"/>
      <c r="G174" s="4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2"/>
      <c r="D175" s="1"/>
      <c r="E175" s="1"/>
      <c r="F175" s="1"/>
      <c r="G175" s="4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2"/>
      <c r="D176" s="1"/>
      <c r="E176" s="1"/>
      <c r="F176" s="1"/>
      <c r="G176" s="4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2"/>
      <c r="D177" s="1"/>
      <c r="E177" s="1"/>
      <c r="F177" s="1"/>
      <c r="G177" s="4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2"/>
      <c r="D178" s="1"/>
      <c r="E178" s="1"/>
      <c r="F178" s="1"/>
      <c r="G178" s="4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2"/>
      <c r="D179" s="1"/>
      <c r="E179" s="1"/>
      <c r="F179" s="1"/>
      <c r="G179" s="4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2"/>
      <c r="D180" s="1"/>
      <c r="E180" s="1"/>
      <c r="F180" s="1"/>
      <c r="G180" s="4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2"/>
      <c r="D181" s="1"/>
      <c r="E181" s="1"/>
      <c r="F181" s="1"/>
      <c r="G181" s="4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2"/>
      <c r="D182" s="1"/>
      <c r="E182" s="1"/>
      <c r="F182" s="1"/>
      <c r="G182" s="4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2"/>
      <c r="D183" s="1"/>
      <c r="E183" s="1"/>
      <c r="F183" s="1"/>
      <c r="G183" s="4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2"/>
      <c r="D184" s="1"/>
      <c r="E184" s="1"/>
      <c r="F184" s="1"/>
      <c r="G184" s="4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2"/>
      <c r="D185" s="1"/>
      <c r="E185" s="1"/>
      <c r="F185" s="1"/>
      <c r="G185" s="4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2"/>
      <c r="D186" s="1"/>
      <c r="E186" s="1"/>
      <c r="F186" s="1"/>
      <c r="G186" s="4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2"/>
      <c r="D187" s="1"/>
      <c r="E187" s="1"/>
      <c r="F187" s="1"/>
      <c r="G187" s="4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2"/>
      <c r="D188" s="1"/>
      <c r="E188" s="1"/>
      <c r="F188" s="1"/>
      <c r="G188" s="4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2"/>
      <c r="D189" s="1"/>
      <c r="E189" s="1"/>
      <c r="F189" s="1"/>
      <c r="G189" s="4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2"/>
      <c r="D190" s="1"/>
      <c r="E190" s="1"/>
      <c r="F190" s="1"/>
      <c r="G190" s="4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2"/>
      <c r="D191" s="1"/>
      <c r="E191" s="1"/>
      <c r="F191" s="1"/>
      <c r="G191" s="4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2"/>
      <c r="D192" s="1"/>
      <c r="E192" s="1"/>
      <c r="F192" s="1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2"/>
      <c r="D193" s="1"/>
      <c r="E193" s="1"/>
      <c r="F193" s="1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2"/>
      <c r="D194" s="1"/>
      <c r="E194" s="1"/>
      <c r="F194" s="1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2"/>
      <c r="D195" s="1"/>
      <c r="E195" s="1"/>
      <c r="F195" s="1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2"/>
      <c r="D196" s="1"/>
      <c r="E196" s="1"/>
      <c r="F196" s="1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2"/>
      <c r="D197" s="1"/>
      <c r="E197" s="1"/>
      <c r="F197" s="1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2"/>
      <c r="D198" s="1"/>
      <c r="E198" s="1"/>
      <c r="F198" s="1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2"/>
      <c r="D199" s="1"/>
      <c r="E199" s="1"/>
      <c r="F199" s="1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2"/>
      <c r="D200" s="1"/>
      <c r="E200" s="1"/>
      <c r="F200" s="1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2"/>
      <c r="D201" s="1"/>
      <c r="E201" s="1"/>
      <c r="F201" s="1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2"/>
      <c r="D202" s="1"/>
      <c r="E202" s="1"/>
      <c r="F202" s="1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2"/>
      <c r="D203" s="1"/>
      <c r="E203" s="1"/>
      <c r="F203" s="1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2"/>
      <c r="D204" s="1"/>
      <c r="E204" s="1"/>
      <c r="F204" s="1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2"/>
      <c r="D205" s="1"/>
      <c r="E205" s="1"/>
      <c r="F205" s="1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2"/>
      <c r="D206" s="1"/>
      <c r="E206" s="1"/>
      <c r="F206" s="1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2"/>
      <c r="D207" s="1"/>
      <c r="E207" s="1"/>
      <c r="F207" s="1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2"/>
      <c r="D208" s="1"/>
      <c r="E208" s="1"/>
      <c r="F208" s="1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2"/>
      <c r="D209" s="1"/>
      <c r="E209" s="1"/>
      <c r="F209" s="1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2"/>
      <c r="D210" s="1"/>
      <c r="E210" s="1"/>
      <c r="F210" s="1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2"/>
      <c r="D211" s="1"/>
      <c r="E211" s="1"/>
      <c r="F211" s="1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2"/>
      <c r="D212" s="1"/>
      <c r="E212" s="1"/>
      <c r="F212" s="1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2"/>
      <c r="D213" s="1"/>
      <c r="E213" s="1"/>
      <c r="F213" s="1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2"/>
      <c r="D214" s="1"/>
      <c r="E214" s="1"/>
      <c r="F214" s="1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2"/>
      <c r="D215" s="1"/>
      <c r="E215" s="1"/>
      <c r="F215" s="1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2"/>
      <c r="D216" s="1"/>
      <c r="E216" s="1"/>
      <c r="F216" s="1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2"/>
      <c r="D217" s="1"/>
      <c r="E217" s="1"/>
      <c r="F217" s="1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2"/>
      <c r="D218" s="1"/>
      <c r="E218" s="1"/>
      <c r="F218" s="1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2"/>
      <c r="D219" s="1"/>
      <c r="E219" s="1"/>
      <c r="F219" s="1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2"/>
      <c r="D220" s="1"/>
      <c r="E220" s="1"/>
      <c r="F220" s="1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2"/>
      <c r="D221" s="1"/>
      <c r="E221" s="1"/>
      <c r="F221" s="1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2"/>
      <c r="D222" s="1"/>
      <c r="E222" s="1"/>
      <c r="F222" s="1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2"/>
      <c r="D223" s="1"/>
      <c r="E223" s="1"/>
      <c r="F223" s="1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2"/>
      <c r="D224" s="1"/>
      <c r="E224" s="1"/>
      <c r="F224" s="1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2"/>
      <c r="D225" s="1"/>
      <c r="E225" s="1"/>
      <c r="F225" s="1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2"/>
      <c r="D226" s="1"/>
      <c r="E226" s="1"/>
      <c r="F226" s="1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2"/>
      <c r="D227" s="1"/>
      <c r="E227" s="1"/>
      <c r="F227" s="1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2"/>
      <c r="D228" s="1"/>
      <c r="E228" s="1"/>
      <c r="F228" s="1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2"/>
      <c r="D229" s="1"/>
      <c r="E229" s="1"/>
      <c r="F229" s="1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2"/>
      <c r="D230" s="1"/>
      <c r="E230" s="1"/>
      <c r="F230" s="1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2"/>
      <c r="D231" s="1"/>
      <c r="E231" s="1"/>
      <c r="F231" s="1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2"/>
      <c r="D232" s="1"/>
      <c r="E232" s="1"/>
      <c r="F232" s="1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2"/>
      <c r="D233" s="1"/>
      <c r="E233" s="1"/>
      <c r="F233" s="1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2"/>
      <c r="D234" s="1"/>
      <c r="E234" s="1"/>
      <c r="F234" s="1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2"/>
      <c r="D235" s="1"/>
      <c r="E235" s="1"/>
      <c r="F235" s="1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2"/>
      <c r="D236" s="1"/>
      <c r="E236" s="1"/>
      <c r="F236" s="1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2"/>
      <c r="D237" s="1"/>
      <c r="E237" s="1"/>
      <c r="F237" s="1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2"/>
      <c r="D238" s="1"/>
      <c r="E238" s="1"/>
      <c r="F238" s="1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2"/>
      <c r="D239" s="1"/>
      <c r="E239" s="1"/>
      <c r="F239" s="1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2"/>
      <c r="D240" s="1"/>
      <c r="E240" s="1"/>
      <c r="F240" s="1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2"/>
      <c r="D241" s="1"/>
      <c r="E241" s="1"/>
      <c r="F241" s="1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2"/>
      <c r="D242" s="1"/>
      <c r="E242" s="1"/>
      <c r="F242" s="1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2"/>
      <c r="D243" s="1"/>
      <c r="E243" s="1"/>
      <c r="F243" s="1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2"/>
      <c r="D244" s="1"/>
      <c r="E244" s="1"/>
      <c r="F244" s="1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2"/>
      <c r="D245" s="1"/>
      <c r="E245" s="1"/>
      <c r="F245" s="1"/>
      <c r="G245" s="4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2"/>
      <c r="D246" s="1"/>
      <c r="E246" s="1"/>
      <c r="F246" s="1"/>
      <c r="G246" s="4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2"/>
      <c r="D247" s="1"/>
      <c r="E247" s="1"/>
      <c r="F247" s="1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2"/>
      <c r="D248" s="1"/>
      <c r="E248" s="1"/>
      <c r="F248" s="1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2"/>
      <c r="D249" s="1"/>
      <c r="E249" s="1"/>
      <c r="F249" s="1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2"/>
      <c r="D250" s="1"/>
      <c r="E250" s="1"/>
      <c r="F250" s="1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2"/>
      <c r="D251" s="1"/>
      <c r="E251" s="1"/>
      <c r="F251" s="1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2"/>
      <c r="D252" s="1"/>
      <c r="E252" s="1"/>
      <c r="F252" s="1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2"/>
      <c r="D253" s="1"/>
      <c r="E253" s="1"/>
      <c r="F253" s="1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2"/>
      <c r="D254" s="1"/>
      <c r="E254" s="1"/>
      <c r="F254" s="1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2"/>
      <c r="D255" s="1"/>
      <c r="E255" s="1"/>
      <c r="F255" s="1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2"/>
      <c r="D256" s="1"/>
      <c r="E256" s="1"/>
      <c r="F256" s="1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2"/>
      <c r="D257" s="1"/>
      <c r="E257" s="1"/>
      <c r="F257" s="1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2"/>
      <c r="D258" s="1"/>
      <c r="E258" s="1"/>
      <c r="F258" s="1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2"/>
      <c r="D259" s="1"/>
      <c r="E259" s="1"/>
      <c r="F259" s="1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2"/>
      <c r="D260" s="1"/>
      <c r="E260" s="1"/>
      <c r="F260" s="1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2"/>
      <c r="D261" s="1"/>
      <c r="E261" s="1"/>
      <c r="F261" s="1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2"/>
      <c r="D262" s="1"/>
      <c r="E262" s="1"/>
      <c r="F262" s="1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2"/>
      <c r="D263" s="1"/>
      <c r="E263" s="1"/>
      <c r="F263" s="1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2"/>
      <c r="D264" s="1"/>
      <c r="E264" s="1"/>
      <c r="F264" s="1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2"/>
      <c r="D265" s="1"/>
      <c r="E265" s="1"/>
      <c r="F265" s="1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2"/>
      <c r="D266" s="1"/>
      <c r="E266" s="1"/>
      <c r="F266" s="1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2"/>
      <c r="D267" s="1"/>
      <c r="E267" s="1"/>
      <c r="F267" s="1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2"/>
      <c r="D268" s="1"/>
      <c r="E268" s="1"/>
      <c r="F268" s="1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2"/>
      <c r="D269" s="1"/>
      <c r="E269" s="1"/>
      <c r="F269" s="1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2"/>
      <c r="D270" s="1"/>
      <c r="E270" s="1"/>
      <c r="F270" s="1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2"/>
      <c r="D271" s="1"/>
      <c r="E271" s="1"/>
      <c r="F271" s="1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2"/>
      <c r="D272" s="1"/>
      <c r="E272" s="1"/>
      <c r="F272" s="1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2"/>
      <c r="D273" s="1"/>
      <c r="E273" s="1"/>
      <c r="F273" s="1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2"/>
      <c r="D274" s="1"/>
      <c r="E274" s="1"/>
      <c r="F274" s="1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2"/>
      <c r="D275" s="1"/>
      <c r="E275" s="1"/>
      <c r="F275" s="1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2"/>
      <c r="D276" s="1"/>
      <c r="E276" s="1"/>
      <c r="F276" s="1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2"/>
      <c r="D277" s="1"/>
      <c r="E277" s="1"/>
      <c r="F277" s="1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2"/>
      <c r="D278" s="1"/>
      <c r="E278" s="1"/>
      <c r="F278" s="1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2"/>
      <c r="D279" s="1"/>
      <c r="E279" s="1"/>
      <c r="F279" s="1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2"/>
      <c r="D280" s="1"/>
      <c r="E280" s="1"/>
      <c r="F280" s="1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2"/>
      <c r="D281" s="1"/>
      <c r="E281" s="1"/>
      <c r="F281" s="1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2"/>
      <c r="D282" s="1"/>
      <c r="E282" s="1"/>
      <c r="F282" s="1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2"/>
      <c r="D283" s="1"/>
      <c r="E283" s="1"/>
      <c r="F283" s="1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2"/>
      <c r="D284" s="1"/>
      <c r="E284" s="1"/>
      <c r="F284" s="1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2"/>
      <c r="D285" s="1"/>
      <c r="E285" s="1"/>
      <c r="F285" s="1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2"/>
      <c r="D286" s="1"/>
      <c r="E286" s="1"/>
      <c r="F286" s="1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2"/>
      <c r="D287" s="1"/>
      <c r="E287" s="1"/>
      <c r="F287" s="1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2"/>
      <c r="D288" s="1"/>
      <c r="E288" s="1"/>
      <c r="F288" s="1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2"/>
      <c r="D289" s="1"/>
      <c r="E289" s="1"/>
      <c r="F289" s="1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2"/>
      <c r="D290" s="1"/>
      <c r="E290" s="1"/>
      <c r="F290" s="1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2"/>
      <c r="D291" s="1"/>
      <c r="E291" s="1"/>
      <c r="F291" s="1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2"/>
      <c r="D292" s="1"/>
      <c r="E292" s="1"/>
      <c r="F292" s="1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2"/>
      <c r="D293" s="1"/>
      <c r="E293" s="1"/>
      <c r="F293" s="1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2"/>
      <c r="D294" s="1"/>
      <c r="E294" s="1"/>
      <c r="F294" s="1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2"/>
      <c r="D295" s="1"/>
      <c r="E295" s="1"/>
      <c r="F295" s="1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2"/>
      <c r="D296" s="1"/>
      <c r="E296" s="1"/>
      <c r="F296" s="1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2"/>
      <c r="D297" s="1"/>
      <c r="E297" s="1"/>
      <c r="F297" s="1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2"/>
      <c r="D298" s="1"/>
      <c r="E298" s="1"/>
      <c r="F298" s="1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2"/>
      <c r="D299" s="1"/>
      <c r="E299" s="1"/>
      <c r="F299" s="1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2"/>
      <c r="D300" s="1"/>
      <c r="E300" s="1"/>
      <c r="F300" s="1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2"/>
      <c r="D301" s="1"/>
      <c r="E301" s="1"/>
      <c r="F301" s="1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2"/>
      <c r="D302" s="1"/>
      <c r="E302" s="1"/>
      <c r="F302" s="1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2"/>
      <c r="D303" s="1"/>
      <c r="E303" s="1"/>
      <c r="F303" s="1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2"/>
      <c r="D304" s="1"/>
      <c r="E304" s="1"/>
      <c r="F304" s="1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2"/>
      <c r="D305" s="1"/>
      <c r="E305" s="1"/>
      <c r="F305" s="1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2"/>
      <c r="D306" s="1"/>
      <c r="E306" s="1"/>
      <c r="F306" s="1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2"/>
      <c r="D307" s="1"/>
      <c r="E307" s="1"/>
      <c r="F307" s="1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2"/>
      <c r="D308" s="1"/>
      <c r="E308" s="1"/>
      <c r="F308" s="1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2"/>
      <c r="D309" s="1"/>
      <c r="E309" s="1"/>
      <c r="F309" s="1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2"/>
      <c r="D310" s="1"/>
      <c r="E310" s="1"/>
      <c r="F310" s="1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2"/>
      <c r="D311" s="1"/>
      <c r="E311" s="1"/>
      <c r="F311" s="1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2"/>
      <c r="D312" s="1"/>
      <c r="E312" s="1"/>
      <c r="F312" s="1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2"/>
      <c r="D313" s="1"/>
      <c r="E313" s="1"/>
      <c r="F313" s="1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2"/>
      <c r="D314" s="1"/>
      <c r="E314" s="1"/>
      <c r="F314" s="1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2"/>
      <c r="D315" s="1"/>
      <c r="E315" s="1"/>
      <c r="F315" s="1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2"/>
      <c r="D316" s="1"/>
      <c r="E316" s="1"/>
      <c r="F316" s="1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2"/>
      <c r="D317" s="1"/>
      <c r="E317" s="1"/>
      <c r="F317" s="1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2"/>
      <c r="D318" s="1"/>
      <c r="E318" s="1"/>
      <c r="F318" s="1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2"/>
      <c r="D319" s="1"/>
      <c r="E319" s="1"/>
      <c r="F319" s="1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2"/>
      <c r="D320" s="1"/>
      <c r="E320" s="1"/>
      <c r="F320" s="1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2"/>
      <c r="D321" s="1"/>
      <c r="E321" s="1"/>
      <c r="F321" s="1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2"/>
      <c r="D322" s="1"/>
      <c r="E322" s="1"/>
      <c r="F322" s="1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2"/>
      <c r="D323" s="1"/>
      <c r="E323" s="1"/>
      <c r="F323" s="1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2"/>
      <c r="D324" s="1"/>
      <c r="E324" s="1"/>
      <c r="F324" s="1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2"/>
      <c r="D325" s="1"/>
      <c r="E325" s="1"/>
      <c r="F325" s="1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2"/>
      <c r="D326" s="1"/>
      <c r="E326" s="1"/>
      <c r="F326" s="1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2"/>
      <c r="D327" s="1"/>
      <c r="E327" s="1"/>
      <c r="F327" s="1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2"/>
      <c r="D328" s="1"/>
      <c r="E328" s="1"/>
      <c r="F328" s="1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2"/>
      <c r="D329" s="1"/>
      <c r="E329" s="1"/>
      <c r="F329" s="1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2"/>
      <c r="D330" s="1"/>
      <c r="E330" s="1"/>
      <c r="F330" s="1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2"/>
      <c r="D331" s="1"/>
      <c r="E331" s="1"/>
      <c r="F331" s="1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2"/>
      <c r="D332" s="1"/>
      <c r="E332" s="1"/>
      <c r="F332" s="1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2"/>
      <c r="D333" s="1"/>
      <c r="E333" s="1"/>
      <c r="F333" s="1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2"/>
      <c r="D334" s="1"/>
      <c r="E334" s="1"/>
      <c r="F334" s="1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2"/>
      <c r="D335" s="1"/>
      <c r="E335" s="1"/>
      <c r="F335" s="1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2"/>
      <c r="D336" s="1"/>
      <c r="E336" s="1"/>
      <c r="F336" s="1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2"/>
      <c r="D337" s="1"/>
      <c r="E337" s="1"/>
      <c r="F337" s="1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2"/>
      <c r="D338" s="1"/>
      <c r="E338" s="1"/>
      <c r="F338" s="1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2"/>
      <c r="D339" s="1"/>
      <c r="E339" s="1"/>
      <c r="F339" s="1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2"/>
      <c r="D340" s="1"/>
      <c r="E340" s="1"/>
      <c r="F340" s="1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2"/>
      <c r="D341" s="1"/>
      <c r="E341" s="1"/>
      <c r="F341" s="1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2"/>
      <c r="D342" s="1"/>
      <c r="E342" s="1"/>
      <c r="F342" s="1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2"/>
      <c r="D343" s="1"/>
      <c r="E343" s="1"/>
      <c r="F343" s="1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2"/>
      <c r="D344" s="1"/>
      <c r="E344" s="1"/>
      <c r="F344" s="1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2"/>
      <c r="D345" s="1"/>
      <c r="E345" s="1"/>
      <c r="F345" s="1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2"/>
      <c r="D346" s="1"/>
      <c r="E346" s="1"/>
      <c r="F346" s="1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2"/>
      <c r="D347" s="1"/>
      <c r="E347" s="1"/>
      <c r="F347" s="1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2"/>
      <c r="D348" s="1"/>
      <c r="E348" s="1"/>
      <c r="F348" s="1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2"/>
      <c r="D349" s="1"/>
      <c r="E349" s="1"/>
      <c r="F349" s="1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2"/>
      <c r="D350" s="1"/>
      <c r="E350" s="1"/>
      <c r="F350" s="1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2"/>
      <c r="D351" s="1"/>
      <c r="E351" s="1"/>
      <c r="F351" s="1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2"/>
      <c r="D352" s="1"/>
      <c r="E352" s="1"/>
      <c r="F352" s="1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2"/>
      <c r="D353" s="1"/>
      <c r="E353" s="1"/>
      <c r="F353" s="1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2"/>
      <c r="D354" s="1"/>
      <c r="E354" s="1"/>
      <c r="F354" s="1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2"/>
      <c r="D355" s="1"/>
      <c r="E355" s="1"/>
      <c r="F355" s="1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2"/>
      <c r="D356" s="1"/>
      <c r="E356" s="1"/>
      <c r="F356" s="1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2"/>
      <c r="D357" s="1"/>
      <c r="E357" s="1"/>
      <c r="F357" s="1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2"/>
      <c r="D358" s="1"/>
      <c r="E358" s="1"/>
      <c r="F358" s="1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2"/>
      <c r="D359" s="1"/>
      <c r="E359" s="1"/>
      <c r="F359" s="1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2"/>
      <c r="D360" s="1"/>
      <c r="E360" s="1"/>
      <c r="F360" s="1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2"/>
      <c r="D361" s="1"/>
      <c r="E361" s="1"/>
      <c r="F361" s="1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2"/>
      <c r="D362" s="1"/>
      <c r="E362" s="1"/>
      <c r="F362" s="1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2"/>
      <c r="D363" s="1"/>
      <c r="E363" s="1"/>
      <c r="F363" s="1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2"/>
      <c r="D364" s="1"/>
      <c r="E364" s="1"/>
      <c r="F364" s="1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2"/>
      <c r="D365" s="1"/>
      <c r="E365" s="1"/>
      <c r="F365" s="1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2"/>
      <c r="D366" s="1"/>
      <c r="E366" s="1"/>
      <c r="F366" s="1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2"/>
      <c r="D367" s="1"/>
      <c r="E367" s="1"/>
      <c r="F367" s="1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2"/>
      <c r="D368" s="1"/>
      <c r="E368" s="1"/>
      <c r="F368" s="1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2"/>
      <c r="D369" s="1"/>
      <c r="E369" s="1"/>
      <c r="F369" s="1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2"/>
      <c r="D370" s="1"/>
      <c r="E370" s="1"/>
      <c r="F370" s="1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2"/>
      <c r="D371" s="1"/>
      <c r="E371" s="1"/>
      <c r="F371" s="1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2"/>
      <c r="D372" s="1"/>
      <c r="E372" s="1"/>
      <c r="F372" s="1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2"/>
      <c r="D373" s="1"/>
      <c r="E373" s="1"/>
      <c r="F373" s="1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2"/>
      <c r="D374" s="1"/>
      <c r="E374" s="1"/>
      <c r="F374" s="1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2"/>
      <c r="D375" s="1"/>
      <c r="E375" s="1"/>
      <c r="F375" s="1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2"/>
      <c r="D376" s="1"/>
      <c r="E376" s="1"/>
      <c r="F376" s="1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2"/>
      <c r="D377" s="1"/>
      <c r="E377" s="1"/>
      <c r="F377" s="1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2"/>
      <c r="D378" s="1"/>
      <c r="E378" s="1"/>
      <c r="F378" s="1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2"/>
      <c r="D379" s="1"/>
      <c r="E379" s="1"/>
      <c r="F379" s="1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2"/>
      <c r="D380" s="1"/>
      <c r="E380" s="1"/>
      <c r="F380" s="1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2"/>
      <c r="D381" s="1"/>
      <c r="E381" s="1"/>
      <c r="F381" s="1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2"/>
      <c r="D382" s="1"/>
      <c r="E382" s="1"/>
      <c r="F382" s="1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2"/>
      <c r="D383" s="1"/>
      <c r="E383" s="1"/>
      <c r="F383" s="1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2"/>
      <c r="D384" s="1"/>
      <c r="E384" s="1"/>
      <c r="F384" s="1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2"/>
      <c r="D385" s="1"/>
      <c r="E385" s="1"/>
      <c r="F385" s="1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2"/>
      <c r="D386" s="1"/>
      <c r="E386" s="1"/>
      <c r="F386" s="1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2"/>
      <c r="D387" s="1"/>
      <c r="E387" s="1"/>
      <c r="F387" s="1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2"/>
      <c r="D388" s="1"/>
      <c r="E388" s="1"/>
      <c r="F388" s="1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2"/>
      <c r="D389" s="1"/>
      <c r="E389" s="1"/>
      <c r="F389" s="1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2"/>
      <c r="D390" s="1"/>
      <c r="E390" s="1"/>
      <c r="F390" s="1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2"/>
      <c r="D391" s="1"/>
      <c r="E391" s="1"/>
      <c r="F391" s="1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2"/>
      <c r="D392" s="1"/>
      <c r="E392" s="1"/>
      <c r="F392" s="1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2"/>
      <c r="D393" s="1"/>
      <c r="E393" s="1"/>
      <c r="F393" s="1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2"/>
      <c r="D394" s="1"/>
      <c r="E394" s="1"/>
      <c r="F394" s="1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2"/>
      <c r="D395" s="1"/>
      <c r="E395" s="1"/>
      <c r="F395" s="1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2"/>
      <c r="D396" s="1"/>
      <c r="E396" s="1"/>
      <c r="F396" s="1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2"/>
      <c r="D397" s="1"/>
      <c r="E397" s="1"/>
      <c r="F397" s="1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2"/>
      <c r="D398" s="1"/>
      <c r="E398" s="1"/>
      <c r="F398" s="1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2"/>
      <c r="D399" s="1"/>
      <c r="E399" s="1"/>
      <c r="F399" s="1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2"/>
      <c r="D400" s="1"/>
      <c r="E400" s="1"/>
      <c r="F400" s="1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2"/>
      <c r="D401" s="1"/>
      <c r="E401" s="1"/>
      <c r="F401" s="1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2"/>
      <c r="D402" s="1"/>
      <c r="E402" s="1"/>
      <c r="F402" s="1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2"/>
      <c r="D403" s="1"/>
      <c r="E403" s="1"/>
      <c r="F403" s="1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2"/>
      <c r="D404" s="1"/>
      <c r="E404" s="1"/>
      <c r="F404" s="1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2"/>
      <c r="D405" s="1"/>
      <c r="E405" s="1"/>
      <c r="F405" s="1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2"/>
      <c r="D406" s="1"/>
      <c r="E406" s="1"/>
      <c r="F406" s="1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2"/>
      <c r="D407" s="1"/>
      <c r="E407" s="1"/>
      <c r="F407" s="1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2"/>
      <c r="D408" s="1"/>
      <c r="E408" s="1"/>
      <c r="F408" s="1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2"/>
      <c r="D409" s="1"/>
      <c r="E409" s="1"/>
      <c r="F409" s="1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2"/>
      <c r="D410" s="1"/>
      <c r="E410" s="1"/>
      <c r="F410" s="1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2"/>
      <c r="D411" s="1"/>
      <c r="E411" s="1"/>
      <c r="F411" s="1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2"/>
      <c r="D412" s="1"/>
      <c r="E412" s="1"/>
      <c r="F412" s="1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2"/>
      <c r="D413" s="1"/>
      <c r="E413" s="1"/>
      <c r="F413" s="1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2"/>
      <c r="D414" s="1"/>
      <c r="E414" s="1"/>
      <c r="F414" s="1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2"/>
      <c r="D415" s="1"/>
      <c r="E415" s="1"/>
      <c r="F415" s="1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2"/>
      <c r="D416" s="1"/>
      <c r="E416" s="1"/>
      <c r="F416" s="1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2"/>
      <c r="D417" s="1"/>
      <c r="E417" s="1"/>
      <c r="F417" s="1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2"/>
      <c r="D418" s="1"/>
      <c r="E418" s="1"/>
      <c r="F418" s="1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2"/>
      <c r="D419" s="1"/>
      <c r="E419" s="1"/>
      <c r="F419" s="1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2"/>
      <c r="D420" s="1"/>
      <c r="E420" s="1"/>
      <c r="F420" s="1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2"/>
      <c r="D421" s="1"/>
      <c r="E421" s="1"/>
      <c r="F421" s="1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2"/>
      <c r="D422" s="1"/>
      <c r="E422" s="1"/>
      <c r="F422" s="1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2"/>
      <c r="D423" s="1"/>
      <c r="E423" s="1"/>
      <c r="F423" s="1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2"/>
      <c r="D424" s="1"/>
      <c r="E424" s="1"/>
      <c r="F424" s="1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2"/>
      <c r="D425" s="1"/>
      <c r="E425" s="1"/>
      <c r="F425" s="1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2"/>
      <c r="D426" s="1"/>
      <c r="E426" s="1"/>
      <c r="F426" s="1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2"/>
      <c r="D427" s="1"/>
      <c r="E427" s="1"/>
      <c r="F427" s="1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2"/>
      <c r="D428" s="1"/>
      <c r="E428" s="1"/>
      <c r="F428" s="1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2"/>
      <c r="D429" s="1"/>
      <c r="E429" s="1"/>
      <c r="F429" s="1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2"/>
      <c r="D430" s="1"/>
      <c r="E430" s="1"/>
      <c r="F430" s="1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2"/>
      <c r="D431" s="1"/>
      <c r="E431" s="1"/>
      <c r="F431" s="1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2"/>
      <c r="D432" s="1"/>
      <c r="E432" s="1"/>
      <c r="F432" s="1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2"/>
      <c r="D433" s="1"/>
      <c r="E433" s="1"/>
      <c r="F433" s="1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2"/>
      <c r="D434" s="1"/>
      <c r="E434" s="1"/>
      <c r="F434" s="1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2"/>
      <c r="D435" s="1"/>
      <c r="E435" s="1"/>
      <c r="F435" s="1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2"/>
      <c r="D436" s="1"/>
      <c r="E436" s="1"/>
      <c r="F436" s="1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2"/>
      <c r="D437" s="1"/>
      <c r="E437" s="1"/>
      <c r="F437" s="1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2"/>
      <c r="D438" s="1"/>
      <c r="E438" s="1"/>
      <c r="F438" s="1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2"/>
      <c r="D439" s="1"/>
      <c r="E439" s="1"/>
      <c r="F439" s="1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2"/>
      <c r="D440" s="1"/>
      <c r="E440" s="1"/>
      <c r="F440" s="1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2"/>
      <c r="D441" s="1"/>
      <c r="E441" s="1"/>
      <c r="F441" s="1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2"/>
      <c r="D442" s="1"/>
      <c r="E442" s="1"/>
      <c r="F442" s="1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2"/>
      <c r="D443" s="1"/>
      <c r="E443" s="1"/>
      <c r="F443" s="1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2"/>
      <c r="D444" s="1"/>
      <c r="E444" s="1"/>
      <c r="F444" s="1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2"/>
      <c r="D445" s="1"/>
      <c r="E445" s="1"/>
      <c r="F445" s="1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2"/>
      <c r="D446" s="1"/>
      <c r="E446" s="1"/>
      <c r="F446" s="1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2"/>
      <c r="D447" s="1"/>
      <c r="E447" s="1"/>
      <c r="F447" s="1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2"/>
      <c r="D448" s="1"/>
      <c r="E448" s="1"/>
      <c r="F448" s="1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2"/>
      <c r="D449" s="1"/>
      <c r="E449" s="1"/>
      <c r="F449" s="1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2"/>
      <c r="D450" s="1"/>
      <c r="E450" s="1"/>
      <c r="F450" s="1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2"/>
      <c r="D451" s="1"/>
      <c r="E451" s="1"/>
      <c r="F451" s="1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2"/>
      <c r="D452" s="1"/>
      <c r="E452" s="1"/>
      <c r="F452" s="1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2"/>
      <c r="D453" s="1"/>
      <c r="E453" s="1"/>
      <c r="F453" s="1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2"/>
      <c r="D454" s="1"/>
      <c r="E454" s="1"/>
      <c r="F454" s="1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2"/>
      <c r="D455" s="1"/>
      <c r="E455" s="1"/>
      <c r="F455" s="1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2"/>
      <c r="D456" s="1"/>
      <c r="E456" s="1"/>
      <c r="F456" s="1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2"/>
      <c r="D457" s="1"/>
      <c r="E457" s="1"/>
      <c r="F457" s="1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2"/>
      <c r="D458" s="1"/>
      <c r="E458" s="1"/>
      <c r="F458" s="1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2"/>
      <c r="D459" s="1"/>
      <c r="E459" s="1"/>
      <c r="F459" s="1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2"/>
      <c r="D460" s="1"/>
      <c r="E460" s="1"/>
      <c r="F460" s="1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2"/>
      <c r="D461" s="1"/>
      <c r="E461" s="1"/>
      <c r="F461" s="1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2"/>
      <c r="D462" s="1"/>
      <c r="E462" s="1"/>
      <c r="F462" s="1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2"/>
      <c r="D463" s="1"/>
      <c r="E463" s="1"/>
      <c r="F463" s="1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2"/>
      <c r="D464" s="1"/>
      <c r="E464" s="1"/>
      <c r="F464" s="1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2"/>
      <c r="D465" s="1"/>
      <c r="E465" s="1"/>
      <c r="F465" s="1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2"/>
      <c r="D466" s="1"/>
      <c r="E466" s="1"/>
      <c r="F466" s="1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2"/>
      <c r="D467" s="1"/>
      <c r="E467" s="1"/>
      <c r="F467" s="1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2"/>
      <c r="D468" s="1"/>
      <c r="E468" s="1"/>
      <c r="F468" s="1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2"/>
      <c r="D469" s="1"/>
      <c r="E469" s="1"/>
      <c r="F469" s="1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2"/>
      <c r="D470" s="1"/>
      <c r="E470" s="1"/>
      <c r="F470" s="1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2"/>
      <c r="D471" s="1"/>
      <c r="E471" s="1"/>
      <c r="F471" s="1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2"/>
      <c r="D472" s="1"/>
      <c r="E472" s="1"/>
      <c r="F472" s="1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2"/>
      <c r="D473" s="1"/>
      <c r="E473" s="1"/>
      <c r="F473" s="1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2"/>
      <c r="D474" s="1"/>
      <c r="E474" s="1"/>
      <c r="F474" s="1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2"/>
      <c r="D475" s="1"/>
      <c r="E475" s="1"/>
      <c r="F475" s="1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2"/>
      <c r="D476" s="1"/>
      <c r="E476" s="1"/>
      <c r="F476" s="1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2"/>
      <c r="D477" s="1"/>
      <c r="E477" s="1"/>
      <c r="F477" s="1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2"/>
      <c r="D478" s="1"/>
      <c r="E478" s="1"/>
      <c r="F478" s="1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2"/>
      <c r="D479" s="1"/>
      <c r="E479" s="1"/>
      <c r="F479" s="1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2"/>
      <c r="D480" s="1"/>
      <c r="E480" s="1"/>
      <c r="F480" s="1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2"/>
      <c r="D481" s="1"/>
      <c r="E481" s="1"/>
      <c r="F481" s="1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2"/>
      <c r="D482" s="1"/>
      <c r="E482" s="1"/>
      <c r="F482" s="1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2"/>
      <c r="D483" s="1"/>
      <c r="E483" s="1"/>
      <c r="F483" s="1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2"/>
      <c r="D484" s="1"/>
      <c r="E484" s="1"/>
      <c r="F484" s="1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2"/>
      <c r="D485" s="1"/>
      <c r="E485" s="1"/>
      <c r="F485" s="1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2"/>
      <c r="D486" s="1"/>
      <c r="E486" s="1"/>
      <c r="F486" s="1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2"/>
      <c r="D487" s="1"/>
      <c r="E487" s="1"/>
      <c r="F487" s="1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2"/>
      <c r="D488" s="1"/>
      <c r="E488" s="1"/>
      <c r="F488" s="1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2"/>
      <c r="D489" s="1"/>
      <c r="E489" s="1"/>
      <c r="F489" s="1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2"/>
      <c r="D490" s="1"/>
      <c r="E490" s="1"/>
      <c r="F490" s="1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2"/>
      <c r="D491" s="1"/>
      <c r="E491" s="1"/>
      <c r="F491" s="1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2"/>
      <c r="D492" s="1"/>
      <c r="E492" s="1"/>
      <c r="F492" s="1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2"/>
      <c r="D493" s="1"/>
      <c r="E493" s="1"/>
      <c r="F493" s="1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2"/>
      <c r="D494" s="1"/>
      <c r="E494" s="1"/>
      <c r="F494" s="1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2"/>
      <c r="D495" s="1"/>
      <c r="E495" s="1"/>
      <c r="F495" s="1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2"/>
      <c r="D496" s="1"/>
      <c r="E496" s="1"/>
      <c r="F496" s="1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2"/>
      <c r="D497" s="1"/>
      <c r="E497" s="1"/>
      <c r="F497" s="1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2"/>
      <c r="D498" s="1"/>
      <c r="E498" s="1"/>
      <c r="F498" s="1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2"/>
      <c r="D499" s="1"/>
      <c r="E499" s="1"/>
      <c r="F499" s="1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2"/>
      <c r="D500" s="1"/>
      <c r="E500" s="1"/>
      <c r="F500" s="1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2"/>
      <c r="D501" s="1"/>
      <c r="E501" s="1"/>
      <c r="F501" s="1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2"/>
      <c r="D502" s="1"/>
      <c r="E502" s="1"/>
      <c r="F502" s="1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2"/>
      <c r="D503" s="1"/>
      <c r="E503" s="1"/>
      <c r="F503" s="1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2"/>
      <c r="D504" s="1"/>
      <c r="E504" s="1"/>
      <c r="F504" s="1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2"/>
      <c r="D505" s="1"/>
      <c r="E505" s="1"/>
      <c r="F505" s="1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2"/>
      <c r="D506" s="1"/>
      <c r="E506" s="1"/>
      <c r="F506" s="1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2"/>
      <c r="D507" s="1"/>
      <c r="E507" s="1"/>
      <c r="F507" s="1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2"/>
      <c r="D508" s="1"/>
      <c r="E508" s="1"/>
      <c r="F508" s="1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2"/>
      <c r="D509" s="1"/>
      <c r="E509" s="1"/>
      <c r="F509" s="1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2"/>
      <c r="D510" s="1"/>
      <c r="E510" s="1"/>
      <c r="F510" s="1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2"/>
      <c r="D511" s="1"/>
      <c r="E511" s="1"/>
      <c r="F511" s="1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2"/>
      <c r="D512" s="1"/>
      <c r="E512" s="1"/>
      <c r="F512" s="1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2"/>
      <c r="D513" s="1"/>
      <c r="E513" s="1"/>
      <c r="F513" s="1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2"/>
      <c r="D514" s="1"/>
      <c r="E514" s="1"/>
      <c r="F514" s="1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2"/>
      <c r="D515" s="1"/>
      <c r="E515" s="1"/>
      <c r="F515" s="1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2"/>
      <c r="D516" s="1"/>
      <c r="E516" s="1"/>
      <c r="F516" s="1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2"/>
      <c r="D517" s="1"/>
      <c r="E517" s="1"/>
      <c r="F517" s="1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2"/>
      <c r="D518" s="1"/>
      <c r="E518" s="1"/>
      <c r="F518" s="1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2"/>
      <c r="D519" s="1"/>
      <c r="E519" s="1"/>
      <c r="F519" s="1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2"/>
      <c r="D520" s="1"/>
      <c r="E520" s="1"/>
      <c r="F520" s="1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2"/>
      <c r="D521" s="1"/>
      <c r="E521" s="1"/>
      <c r="F521" s="1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2"/>
      <c r="D522" s="1"/>
      <c r="E522" s="1"/>
      <c r="F522" s="1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2"/>
      <c r="D523" s="1"/>
      <c r="E523" s="1"/>
      <c r="F523" s="1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2"/>
      <c r="D524" s="1"/>
      <c r="E524" s="1"/>
      <c r="F524" s="1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2"/>
      <c r="D525" s="1"/>
      <c r="E525" s="1"/>
      <c r="F525" s="1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2"/>
      <c r="D526" s="1"/>
      <c r="E526" s="1"/>
      <c r="F526" s="1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2"/>
      <c r="D527" s="1"/>
      <c r="E527" s="1"/>
      <c r="F527" s="1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2"/>
      <c r="D528" s="1"/>
      <c r="E528" s="1"/>
      <c r="F528" s="1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2"/>
      <c r="D529" s="1"/>
      <c r="E529" s="1"/>
      <c r="F529" s="1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2"/>
      <c r="D530" s="1"/>
      <c r="E530" s="1"/>
      <c r="F530" s="1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2"/>
      <c r="D531" s="1"/>
      <c r="E531" s="1"/>
      <c r="F531" s="1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2"/>
      <c r="D532" s="1"/>
      <c r="E532" s="1"/>
      <c r="F532" s="1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2"/>
      <c r="D533" s="1"/>
      <c r="E533" s="1"/>
      <c r="F533" s="1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2"/>
      <c r="D534" s="1"/>
      <c r="E534" s="1"/>
      <c r="F534" s="1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2"/>
      <c r="D535" s="1"/>
      <c r="E535" s="1"/>
      <c r="F535" s="1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2"/>
      <c r="D536" s="1"/>
      <c r="E536" s="1"/>
      <c r="F536" s="1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2"/>
      <c r="D537" s="1"/>
      <c r="E537" s="1"/>
      <c r="F537" s="1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2"/>
      <c r="D538" s="1"/>
      <c r="E538" s="1"/>
      <c r="F538" s="1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2"/>
      <c r="D539" s="1"/>
      <c r="E539" s="1"/>
      <c r="F539" s="1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2"/>
      <c r="D540" s="1"/>
      <c r="E540" s="1"/>
      <c r="F540" s="1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2"/>
      <c r="D541" s="1"/>
      <c r="E541" s="1"/>
      <c r="F541" s="1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2"/>
      <c r="D542" s="1"/>
      <c r="E542" s="1"/>
      <c r="F542" s="1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2"/>
      <c r="D543" s="1"/>
      <c r="E543" s="1"/>
      <c r="F543" s="1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2"/>
      <c r="D544" s="1"/>
      <c r="E544" s="1"/>
      <c r="F544" s="1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2"/>
      <c r="D545" s="1"/>
      <c r="E545" s="1"/>
      <c r="F545" s="1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2"/>
      <c r="D546" s="1"/>
      <c r="E546" s="1"/>
      <c r="F546" s="1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2"/>
      <c r="D547" s="1"/>
      <c r="E547" s="1"/>
      <c r="F547" s="1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2"/>
      <c r="D548" s="1"/>
      <c r="E548" s="1"/>
      <c r="F548" s="1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2"/>
      <c r="D549" s="1"/>
      <c r="E549" s="1"/>
      <c r="F549" s="1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2"/>
      <c r="D550" s="1"/>
      <c r="E550" s="1"/>
      <c r="F550" s="1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2"/>
      <c r="D551" s="1"/>
      <c r="E551" s="1"/>
      <c r="F551" s="1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2"/>
      <c r="D552" s="1"/>
      <c r="E552" s="1"/>
      <c r="F552" s="1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2"/>
      <c r="D553" s="1"/>
      <c r="E553" s="1"/>
      <c r="F553" s="1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2"/>
      <c r="D554" s="1"/>
      <c r="E554" s="1"/>
      <c r="F554" s="1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2"/>
      <c r="D555" s="1"/>
      <c r="E555" s="1"/>
      <c r="F555" s="1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2"/>
      <c r="D556" s="1"/>
      <c r="E556" s="1"/>
      <c r="F556" s="1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2"/>
      <c r="D557" s="1"/>
      <c r="E557" s="1"/>
      <c r="F557" s="1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2"/>
      <c r="D558" s="1"/>
      <c r="E558" s="1"/>
      <c r="F558" s="1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2"/>
      <c r="D559" s="1"/>
      <c r="E559" s="1"/>
      <c r="F559" s="1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2"/>
      <c r="D560" s="1"/>
      <c r="E560" s="1"/>
      <c r="F560" s="1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2"/>
      <c r="D561" s="1"/>
      <c r="E561" s="1"/>
      <c r="F561" s="1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2"/>
      <c r="D562" s="1"/>
      <c r="E562" s="1"/>
      <c r="F562" s="1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2"/>
      <c r="D563" s="1"/>
      <c r="E563" s="1"/>
      <c r="F563" s="1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2"/>
      <c r="D564" s="1"/>
      <c r="E564" s="1"/>
      <c r="F564" s="1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2"/>
      <c r="D565" s="1"/>
      <c r="E565" s="1"/>
      <c r="F565" s="1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2"/>
      <c r="D566" s="1"/>
      <c r="E566" s="1"/>
      <c r="F566" s="1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2"/>
      <c r="D567" s="1"/>
      <c r="E567" s="1"/>
      <c r="F567" s="1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2"/>
      <c r="D568" s="1"/>
      <c r="E568" s="1"/>
      <c r="F568" s="1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2"/>
      <c r="D569" s="1"/>
      <c r="E569" s="1"/>
      <c r="F569" s="1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2"/>
      <c r="D570" s="1"/>
      <c r="E570" s="1"/>
      <c r="F570" s="1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2"/>
      <c r="D571" s="1"/>
      <c r="E571" s="1"/>
      <c r="F571" s="1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2"/>
      <c r="D572" s="1"/>
      <c r="E572" s="1"/>
      <c r="F572" s="1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2"/>
      <c r="D573" s="1"/>
      <c r="E573" s="1"/>
      <c r="F573" s="1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2"/>
      <c r="D574" s="1"/>
      <c r="E574" s="1"/>
      <c r="F574" s="1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2"/>
      <c r="D575" s="1"/>
      <c r="E575" s="1"/>
      <c r="F575" s="1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2"/>
      <c r="D576" s="1"/>
      <c r="E576" s="1"/>
      <c r="F576" s="1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2"/>
      <c r="D577" s="1"/>
      <c r="E577" s="1"/>
      <c r="F577" s="1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2"/>
      <c r="D578" s="1"/>
      <c r="E578" s="1"/>
      <c r="F578" s="1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2"/>
      <c r="D579" s="1"/>
      <c r="E579" s="1"/>
      <c r="F579" s="1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2"/>
      <c r="D580" s="1"/>
      <c r="E580" s="1"/>
      <c r="F580" s="1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2"/>
      <c r="D581" s="1"/>
      <c r="E581" s="1"/>
      <c r="F581" s="1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2"/>
      <c r="D582" s="1"/>
      <c r="E582" s="1"/>
      <c r="F582" s="1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2"/>
      <c r="D583" s="1"/>
      <c r="E583" s="1"/>
      <c r="F583" s="1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2"/>
      <c r="D584" s="1"/>
      <c r="E584" s="1"/>
      <c r="F584" s="1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2"/>
      <c r="D585" s="1"/>
      <c r="E585" s="1"/>
      <c r="F585" s="1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2"/>
      <c r="D586" s="1"/>
      <c r="E586" s="1"/>
      <c r="F586" s="1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2"/>
      <c r="D587" s="1"/>
      <c r="E587" s="1"/>
      <c r="F587" s="1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2"/>
      <c r="D588" s="1"/>
      <c r="E588" s="1"/>
      <c r="F588" s="1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2"/>
      <c r="D589" s="1"/>
      <c r="E589" s="1"/>
      <c r="F589" s="1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2"/>
      <c r="D590" s="1"/>
      <c r="E590" s="1"/>
      <c r="F590" s="1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2"/>
      <c r="D591" s="1"/>
      <c r="E591" s="1"/>
      <c r="F591" s="1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2"/>
      <c r="D592" s="1"/>
      <c r="E592" s="1"/>
      <c r="F592" s="1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2"/>
      <c r="D593" s="1"/>
      <c r="E593" s="1"/>
      <c r="F593" s="1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2"/>
      <c r="D594" s="1"/>
      <c r="E594" s="1"/>
      <c r="F594" s="1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2"/>
      <c r="D595" s="1"/>
      <c r="E595" s="1"/>
      <c r="F595" s="1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2"/>
      <c r="D596" s="1"/>
      <c r="E596" s="1"/>
      <c r="F596" s="1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2"/>
      <c r="D597" s="1"/>
      <c r="E597" s="1"/>
      <c r="F597" s="1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2"/>
      <c r="D598" s="1"/>
      <c r="E598" s="1"/>
      <c r="F598" s="1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2"/>
      <c r="D599" s="1"/>
      <c r="E599" s="1"/>
      <c r="F599" s="1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2"/>
      <c r="D600" s="1"/>
      <c r="E600" s="1"/>
      <c r="F600" s="1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2"/>
      <c r="D601" s="1"/>
      <c r="E601" s="1"/>
      <c r="F601" s="1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2"/>
      <c r="D602" s="1"/>
      <c r="E602" s="1"/>
      <c r="F602" s="1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2"/>
      <c r="D603" s="1"/>
      <c r="E603" s="1"/>
      <c r="F603" s="1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2"/>
      <c r="D604" s="1"/>
      <c r="E604" s="1"/>
      <c r="F604" s="1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2"/>
      <c r="D605" s="1"/>
      <c r="E605" s="1"/>
      <c r="F605" s="1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2"/>
      <c r="D606" s="1"/>
      <c r="E606" s="1"/>
      <c r="F606" s="1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2"/>
      <c r="D607" s="1"/>
      <c r="E607" s="1"/>
      <c r="F607" s="1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2"/>
      <c r="D608" s="1"/>
      <c r="E608" s="1"/>
      <c r="F608" s="1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2"/>
      <c r="D609" s="1"/>
      <c r="E609" s="1"/>
      <c r="F609" s="1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2"/>
      <c r="D610" s="1"/>
      <c r="E610" s="1"/>
      <c r="F610" s="1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2"/>
      <c r="D611" s="1"/>
      <c r="E611" s="1"/>
      <c r="F611" s="1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2"/>
      <c r="D612" s="1"/>
      <c r="E612" s="1"/>
      <c r="F612" s="1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2"/>
      <c r="D613" s="1"/>
      <c r="E613" s="1"/>
      <c r="F613" s="1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2"/>
      <c r="D614" s="1"/>
      <c r="E614" s="1"/>
      <c r="F614" s="1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2"/>
      <c r="D615" s="1"/>
      <c r="E615" s="1"/>
      <c r="F615" s="1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2"/>
      <c r="D616" s="1"/>
      <c r="E616" s="1"/>
      <c r="F616" s="1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2"/>
      <c r="D617" s="1"/>
      <c r="E617" s="1"/>
      <c r="F617" s="1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2"/>
      <c r="D618" s="1"/>
      <c r="E618" s="1"/>
      <c r="F618" s="1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2"/>
      <c r="D619" s="1"/>
      <c r="E619" s="1"/>
      <c r="F619" s="1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2"/>
      <c r="D620" s="1"/>
      <c r="E620" s="1"/>
      <c r="F620" s="1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2"/>
      <c r="D621" s="1"/>
      <c r="E621" s="1"/>
      <c r="F621" s="1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2"/>
      <c r="D622" s="1"/>
      <c r="E622" s="1"/>
      <c r="F622" s="1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2"/>
      <c r="D623" s="1"/>
      <c r="E623" s="1"/>
      <c r="F623" s="1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2"/>
      <c r="D624" s="1"/>
      <c r="E624" s="1"/>
      <c r="F624" s="1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2"/>
      <c r="D625" s="1"/>
      <c r="E625" s="1"/>
      <c r="F625" s="1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2"/>
      <c r="D626" s="1"/>
      <c r="E626" s="1"/>
      <c r="F626" s="1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2"/>
      <c r="D627" s="1"/>
      <c r="E627" s="1"/>
      <c r="F627" s="1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2"/>
      <c r="D628" s="1"/>
      <c r="E628" s="1"/>
      <c r="F628" s="1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2"/>
      <c r="D629" s="1"/>
      <c r="E629" s="1"/>
      <c r="F629" s="1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2"/>
      <c r="D630" s="1"/>
      <c r="E630" s="1"/>
      <c r="F630" s="1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2"/>
      <c r="D631" s="1"/>
      <c r="E631" s="1"/>
      <c r="F631" s="1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2"/>
      <c r="D632" s="1"/>
      <c r="E632" s="1"/>
      <c r="F632" s="1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2"/>
      <c r="D633" s="1"/>
      <c r="E633" s="1"/>
      <c r="F633" s="1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2"/>
      <c r="D634" s="1"/>
      <c r="E634" s="1"/>
      <c r="F634" s="1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2"/>
      <c r="D635" s="1"/>
      <c r="E635" s="1"/>
      <c r="F635" s="1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2"/>
      <c r="D636" s="1"/>
      <c r="E636" s="1"/>
      <c r="F636" s="1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2"/>
      <c r="D637" s="1"/>
      <c r="E637" s="1"/>
      <c r="F637" s="1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2"/>
      <c r="D638" s="1"/>
      <c r="E638" s="1"/>
      <c r="F638" s="1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2"/>
      <c r="D639" s="1"/>
      <c r="E639" s="1"/>
      <c r="F639" s="1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2"/>
      <c r="D640" s="1"/>
      <c r="E640" s="1"/>
      <c r="F640" s="1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2"/>
      <c r="D641" s="1"/>
      <c r="E641" s="1"/>
      <c r="F641" s="1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2"/>
      <c r="D642" s="1"/>
      <c r="E642" s="1"/>
      <c r="F642" s="1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2"/>
      <c r="D643" s="1"/>
      <c r="E643" s="1"/>
      <c r="F643" s="1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2"/>
      <c r="D644" s="1"/>
      <c r="E644" s="1"/>
      <c r="F644" s="1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2"/>
      <c r="D645" s="1"/>
      <c r="E645" s="1"/>
      <c r="F645" s="1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2"/>
      <c r="D646" s="1"/>
      <c r="E646" s="1"/>
      <c r="F646" s="1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2"/>
      <c r="D647" s="1"/>
      <c r="E647" s="1"/>
      <c r="F647" s="1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2"/>
      <c r="D648" s="1"/>
      <c r="E648" s="1"/>
      <c r="F648" s="1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2"/>
      <c r="D649" s="1"/>
      <c r="E649" s="1"/>
      <c r="F649" s="1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2"/>
      <c r="D650" s="1"/>
      <c r="E650" s="1"/>
      <c r="F650" s="1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2"/>
      <c r="D651" s="1"/>
      <c r="E651" s="1"/>
      <c r="F651" s="1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2"/>
      <c r="D652" s="1"/>
      <c r="E652" s="1"/>
      <c r="F652" s="1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2"/>
      <c r="D653" s="1"/>
      <c r="E653" s="1"/>
      <c r="F653" s="1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2"/>
      <c r="D654" s="1"/>
      <c r="E654" s="1"/>
      <c r="F654" s="1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2"/>
      <c r="D655" s="1"/>
      <c r="E655" s="1"/>
      <c r="F655" s="1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2"/>
      <c r="D656" s="1"/>
      <c r="E656" s="1"/>
      <c r="F656" s="1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2"/>
      <c r="D657" s="1"/>
      <c r="E657" s="1"/>
      <c r="F657" s="1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2"/>
      <c r="D658" s="1"/>
      <c r="E658" s="1"/>
      <c r="F658" s="1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2"/>
      <c r="D659" s="1"/>
      <c r="E659" s="1"/>
      <c r="F659" s="1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2"/>
      <c r="D660" s="1"/>
      <c r="E660" s="1"/>
      <c r="F660" s="1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2"/>
      <c r="D661" s="1"/>
      <c r="E661" s="1"/>
      <c r="F661" s="1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2"/>
      <c r="D662" s="1"/>
      <c r="E662" s="1"/>
      <c r="F662" s="1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2"/>
      <c r="D663" s="1"/>
      <c r="E663" s="1"/>
      <c r="F663" s="1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2"/>
      <c r="D664" s="1"/>
      <c r="E664" s="1"/>
      <c r="F664" s="1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2"/>
      <c r="D665" s="1"/>
      <c r="E665" s="1"/>
      <c r="F665" s="1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2"/>
      <c r="D666" s="1"/>
      <c r="E666" s="1"/>
      <c r="F666" s="1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2"/>
      <c r="D667" s="1"/>
      <c r="E667" s="1"/>
      <c r="F667" s="1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2"/>
      <c r="D668" s="1"/>
      <c r="E668" s="1"/>
      <c r="F668" s="1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2"/>
      <c r="D669" s="1"/>
      <c r="E669" s="1"/>
      <c r="F669" s="1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2"/>
      <c r="D670" s="1"/>
      <c r="E670" s="1"/>
      <c r="F670" s="1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2"/>
      <c r="D671" s="1"/>
      <c r="E671" s="1"/>
      <c r="F671" s="1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2"/>
      <c r="D672" s="1"/>
      <c r="E672" s="1"/>
      <c r="F672" s="1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2"/>
      <c r="D673" s="1"/>
      <c r="E673" s="1"/>
      <c r="F673" s="1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2"/>
      <c r="D674" s="1"/>
      <c r="E674" s="1"/>
      <c r="F674" s="1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2"/>
      <c r="D675" s="1"/>
      <c r="E675" s="1"/>
      <c r="F675" s="1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2"/>
      <c r="D676" s="1"/>
      <c r="E676" s="1"/>
      <c r="F676" s="1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2"/>
      <c r="D677" s="1"/>
      <c r="E677" s="1"/>
      <c r="F677" s="1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2"/>
      <c r="D678" s="1"/>
      <c r="E678" s="1"/>
      <c r="F678" s="1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2"/>
      <c r="D679" s="1"/>
      <c r="E679" s="1"/>
      <c r="F679" s="1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2"/>
      <c r="D680" s="1"/>
      <c r="E680" s="1"/>
      <c r="F680" s="1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2"/>
      <c r="D681" s="1"/>
      <c r="E681" s="1"/>
      <c r="F681" s="1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2"/>
      <c r="D682" s="1"/>
      <c r="E682" s="1"/>
      <c r="F682" s="1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2"/>
      <c r="D683" s="1"/>
      <c r="E683" s="1"/>
      <c r="F683" s="1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2"/>
      <c r="D684" s="1"/>
      <c r="E684" s="1"/>
      <c r="F684" s="1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2"/>
      <c r="D685" s="1"/>
      <c r="E685" s="1"/>
      <c r="F685" s="1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2"/>
      <c r="D686" s="1"/>
      <c r="E686" s="1"/>
      <c r="F686" s="1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2"/>
      <c r="D687" s="1"/>
      <c r="E687" s="1"/>
      <c r="F687" s="1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2"/>
      <c r="D688" s="1"/>
      <c r="E688" s="1"/>
      <c r="F688" s="1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2"/>
      <c r="D689" s="1"/>
      <c r="E689" s="1"/>
      <c r="F689" s="1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2"/>
      <c r="D690" s="1"/>
      <c r="E690" s="1"/>
      <c r="F690" s="1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2"/>
      <c r="D691" s="1"/>
      <c r="E691" s="1"/>
      <c r="F691" s="1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2"/>
      <c r="D692" s="1"/>
      <c r="E692" s="1"/>
      <c r="F692" s="1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2"/>
      <c r="D693" s="1"/>
      <c r="E693" s="1"/>
      <c r="F693" s="1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2"/>
      <c r="D694" s="1"/>
      <c r="E694" s="1"/>
      <c r="F694" s="1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2"/>
      <c r="D695" s="1"/>
      <c r="E695" s="1"/>
      <c r="F695" s="1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2"/>
      <c r="D696" s="1"/>
      <c r="E696" s="1"/>
      <c r="F696" s="1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2"/>
      <c r="D697" s="1"/>
      <c r="E697" s="1"/>
      <c r="F697" s="1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2"/>
      <c r="D698" s="1"/>
      <c r="E698" s="1"/>
      <c r="F698" s="1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2"/>
      <c r="D699" s="1"/>
      <c r="E699" s="1"/>
      <c r="F699" s="1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2"/>
      <c r="D700" s="1"/>
      <c r="E700" s="1"/>
      <c r="F700" s="1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2"/>
      <c r="D701" s="1"/>
      <c r="E701" s="1"/>
      <c r="F701" s="1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2"/>
      <c r="D702" s="1"/>
      <c r="E702" s="1"/>
      <c r="F702" s="1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2"/>
      <c r="D703" s="1"/>
      <c r="E703" s="1"/>
      <c r="F703" s="1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2"/>
      <c r="D704" s="1"/>
      <c r="E704" s="1"/>
      <c r="F704" s="1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2"/>
      <c r="D705" s="1"/>
      <c r="E705" s="1"/>
      <c r="F705" s="1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2"/>
      <c r="D706" s="1"/>
      <c r="E706" s="1"/>
      <c r="F706" s="1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2"/>
      <c r="D707" s="1"/>
      <c r="E707" s="1"/>
      <c r="F707" s="1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2"/>
      <c r="D708" s="1"/>
      <c r="E708" s="1"/>
      <c r="F708" s="1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2"/>
      <c r="D709" s="1"/>
      <c r="E709" s="1"/>
      <c r="F709" s="1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2"/>
      <c r="D710" s="1"/>
      <c r="E710" s="1"/>
      <c r="F710" s="1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2"/>
      <c r="D711" s="1"/>
      <c r="E711" s="1"/>
      <c r="F711" s="1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2"/>
      <c r="D712" s="1"/>
      <c r="E712" s="1"/>
      <c r="F712" s="1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2"/>
      <c r="D713" s="1"/>
      <c r="E713" s="1"/>
      <c r="F713" s="1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2"/>
      <c r="D714" s="1"/>
      <c r="E714" s="1"/>
      <c r="F714" s="1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2"/>
      <c r="D715" s="1"/>
      <c r="E715" s="1"/>
      <c r="F715" s="1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2"/>
      <c r="D716" s="1"/>
      <c r="E716" s="1"/>
      <c r="F716" s="1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2"/>
      <c r="D717" s="1"/>
      <c r="E717" s="1"/>
      <c r="F717" s="1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2"/>
      <c r="D718" s="1"/>
      <c r="E718" s="1"/>
      <c r="F718" s="1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2"/>
      <c r="D719" s="1"/>
      <c r="E719" s="1"/>
      <c r="F719" s="1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2"/>
      <c r="D720" s="1"/>
      <c r="E720" s="1"/>
      <c r="F720" s="1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2"/>
      <c r="D721" s="1"/>
      <c r="E721" s="1"/>
      <c r="F721" s="1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2"/>
      <c r="D722" s="1"/>
      <c r="E722" s="1"/>
      <c r="F722" s="1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2"/>
      <c r="D723" s="1"/>
      <c r="E723" s="1"/>
      <c r="F723" s="1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2"/>
      <c r="D724" s="1"/>
      <c r="E724" s="1"/>
      <c r="F724" s="1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2"/>
      <c r="D725" s="1"/>
      <c r="E725" s="1"/>
      <c r="F725" s="1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2"/>
      <c r="D726" s="1"/>
      <c r="E726" s="1"/>
      <c r="F726" s="1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2"/>
      <c r="D727" s="1"/>
      <c r="E727" s="1"/>
      <c r="F727" s="1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2"/>
      <c r="D728" s="1"/>
      <c r="E728" s="1"/>
      <c r="F728" s="1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2"/>
      <c r="D729" s="1"/>
      <c r="E729" s="1"/>
      <c r="F729" s="1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2"/>
      <c r="D730" s="1"/>
      <c r="E730" s="1"/>
      <c r="F730" s="1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2"/>
      <c r="D731" s="1"/>
      <c r="E731" s="1"/>
      <c r="F731" s="1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2"/>
      <c r="D732" s="1"/>
      <c r="E732" s="1"/>
      <c r="F732" s="1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2"/>
      <c r="D733" s="1"/>
      <c r="E733" s="1"/>
      <c r="F733" s="1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2"/>
      <c r="D734" s="1"/>
      <c r="E734" s="1"/>
      <c r="F734" s="1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2"/>
      <c r="D735" s="1"/>
      <c r="E735" s="1"/>
      <c r="F735" s="1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2"/>
      <c r="D736" s="1"/>
      <c r="E736" s="1"/>
      <c r="F736" s="1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2"/>
      <c r="D737" s="1"/>
      <c r="E737" s="1"/>
      <c r="F737" s="1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2"/>
      <c r="D738" s="1"/>
      <c r="E738" s="1"/>
      <c r="F738" s="1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2"/>
      <c r="D739" s="1"/>
      <c r="E739" s="1"/>
      <c r="F739" s="1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2"/>
      <c r="D740" s="1"/>
      <c r="E740" s="1"/>
      <c r="F740" s="1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2"/>
      <c r="D741" s="1"/>
      <c r="E741" s="1"/>
      <c r="F741" s="1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2"/>
      <c r="D742" s="1"/>
      <c r="E742" s="1"/>
      <c r="F742" s="1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2"/>
      <c r="D743" s="1"/>
      <c r="E743" s="1"/>
      <c r="F743" s="1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2"/>
      <c r="D744" s="1"/>
      <c r="E744" s="1"/>
      <c r="F744" s="1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2"/>
      <c r="D745" s="1"/>
      <c r="E745" s="1"/>
      <c r="F745" s="1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2"/>
      <c r="D746" s="1"/>
      <c r="E746" s="1"/>
      <c r="F746" s="1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2"/>
      <c r="D747" s="1"/>
      <c r="E747" s="1"/>
      <c r="F747" s="1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2"/>
      <c r="D748" s="1"/>
      <c r="E748" s="1"/>
      <c r="F748" s="1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2"/>
      <c r="D749" s="1"/>
      <c r="E749" s="1"/>
      <c r="F749" s="1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2"/>
      <c r="D750" s="1"/>
      <c r="E750" s="1"/>
      <c r="F750" s="1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2"/>
      <c r="D751" s="1"/>
      <c r="E751" s="1"/>
      <c r="F751" s="1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2"/>
      <c r="D752" s="1"/>
      <c r="E752" s="1"/>
      <c r="F752" s="1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2"/>
      <c r="D753" s="1"/>
      <c r="E753" s="1"/>
      <c r="F753" s="1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2"/>
      <c r="D754" s="1"/>
      <c r="E754" s="1"/>
      <c r="F754" s="1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2"/>
      <c r="D755" s="1"/>
      <c r="E755" s="1"/>
      <c r="F755" s="1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2"/>
      <c r="D756" s="1"/>
      <c r="E756" s="1"/>
      <c r="F756" s="1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2"/>
      <c r="D757" s="1"/>
      <c r="E757" s="1"/>
      <c r="F757" s="1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2"/>
      <c r="D758" s="1"/>
      <c r="E758" s="1"/>
      <c r="F758" s="1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2"/>
      <c r="D759" s="1"/>
      <c r="E759" s="1"/>
      <c r="F759" s="1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2"/>
      <c r="D760" s="1"/>
      <c r="E760" s="1"/>
      <c r="F760" s="1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2"/>
      <c r="D761" s="1"/>
      <c r="E761" s="1"/>
      <c r="F761" s="1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2"/>
      <c r="D762" s="1"/>
      <c r="E762" s="1"/>
      <c r="F762" s="1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2"/>
      <c r="D763" s="1"/>
      <c r="E763" s="1"/>
      <c r="F763" s="1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2"/>
      <c r="D764" s="1"/>
      <c r="E764" s="1"/>
      <c r="F764" s="1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2"/>
      <c r="D765" s="1"/>
      <c r="E765" s="1"/>
      <c r="F765" s="1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2"/>
      <c r="D766" s="1"/>
      <c r="E766" s="1"/>
      <c r="F766" s="1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2"/>
      <c r="D767" s="1"/>
      <c r="E767" s="1"/>
      <c r="F767" s="1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2"/>
      <c r="D768" s="1"/>
      <c r="E768" s="1"/>
      <c r="F768" s="1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2"/>
      <c r="D769" s="1"/>
      <c r="E769" s="1"/>
      <c r="F769" s="1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2"/>
      <c r="D770" s="1"/>
      <c r="E770" s="1"/>
      <c r="F770" s="1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2"/>
      <c r="D771" s="1"/>
      <c r="E771" s="1"/>
      <c r="F771" s="1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2"/>
      <c r="D772" s="1"/>
      <c r="E772" s="1"/>
      <c r="F772" s="1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2"/>
      <c r="D773" s="1"/>
      <c r="E773" s="1"/>
      <c r="F773" s="1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2"/>
      <c r="D774" s="1"/>
      <c r="E774" s="1"/>
      <c r="F774" s="1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2"/>
      <c r="D775" s="1"/>
      <c r="E775" s="1"/>
      <c r="F775" s="1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2"/>
      <c r="D776" s="1"/>
      <c r="E776" s="1"/>
      <c r="F776" s="1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2"/>
      <c r="D777" s="1"/>
      <c r="E777" s="1"/>
      <c r="F777" s="1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2"/>
      <c r="D778" s="1"/>
      <c r="E778" s="1"/>
      <c r="F778" s="1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2"/>
      <c r="D779" s="1"/>
      <c r="E779" s="1"/>
      <c r="F779" s="1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2"/>
      <c r="D780" s="1"/>
      <c r="E780" s="1"/>
      <c r="F780" s="1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2"/>
      <c r="D781" s="1"/>
      <c r="E781" s="1"/>
      <c r="F781" s="1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2"/>
      <c r="D782" s="1"/>
      <c r="E782" s="1"/>
      <c r="F782" s="1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2"/>
      <c r="D783" s="1"/>
      <c r="E783" s="1"/>
      <c r="F783" s="1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2"/>
      <c r="D784" s="1"/>
      <c r="E784" s="1"/>
      <c r="F784" s="1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2"/>
      <c r="D785" s="1"/>
      <c r="E785" s="1"/>
      <c r="F785" s="1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2"/>
      <c r="D786" s="1"/>
      <c r="E786" s="1"/>
      <c r="F786" s="1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2"/>
      <c r="D787" s="1"/>
      <c r="E787" s="1"/>
      <c r="F787" s="1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2"/>
      <c r="D788" s="1"/>
      <c r="E788" s="1"/>
      <c r="F788" s="1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2"/>
      <c r="D789" s="1"/>
      <c r="E789" s="1"/>
      <c r="F789" s="1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2"/>
      <c r="D790" s="1"/>
      <c r="E790" s="1"/>
      <c r="F790" s="1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2"/>
      <c r="D791" s="1"/>
      <c r="E791" s="1"/>
      <c r="F791" s="1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2"/>
      <c r="D792" s="1"/>
      <c r="E792" s="1"/>
      <c r="F792" s="1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2"/>
      <c r="D793" s="1"/>
      <c r="E793" s="1"/>
      <c r="F793" s="1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2"/>
      <c r="D794" s="1"/>
      <c r="E794" s="1"/>
      <c r="F794" s="1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2"/>
      <c r="D795" s="1"/>
      <c r="E795" s="1"/>
      <c r="F795" s="1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2"/>
      <c r="D796" s="1"/>
      <c r="E796" s="1"/>
      <c r="F796" s="1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2"/>
      <c r="D797" s="1"/>
      <c r="E797" s="1"/>
      <c r="F797" s="1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2"/>
      <c r="D798" s="1"/>
      <c r="E798" s="1"/>
      <c r="F798" s="1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2"/>
      <c r="D799" s="1"/>
      <c r="E799" s="1"/>
      <c r="F799" s="1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2"/>
      <c r="D800" s="1"/>
      <c r="E800" s="1"/>
      <c r="F800" s="1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2"/>
      <c r="D801" s="1"/>
      <c r="E801" s="1"/>
      <c r="F801" s="1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2"/>
      <c r="D802" s="1"/>
      <c r="E802" s="1"/>
      <c r="F802" s="1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2"/>
      <c r="D803" s="1"/>
      <c r="E803" s="1"/>
      <c r="F803" s="1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2"/>
      <c r="D804" s="1"/>
      <c r="E804" s="1"/>
      <c r="F804" s="1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2"/>
      <c r="D805" s="1"/>
      <c r="E805" s="1"/>
      <c r="F805" s="1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2"/>
      <c r="D806" s="1"/>
      <c r="E806" s="1"/>
      <c r="F806" s="1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2"/>
      <c r="D807" s="1"/>
      <c r="E807" s="1"/>
      <c r="F807" s="1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2"/>
      <c r="D808" s="1"/>
      <c r="E808" s="1"/>
      <c r="F808" s="1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2"/>
      <c r="D809" s="1"/>
      <c r="E809" s="1"/>
      <c r="F809" s="1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2"/>
      <c r="D810" s="1"/>
      <c r="E810" s="1"/>
      <c r="F810" s="1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2"/>
      <c r="D811" s="1"/>
      <c r="E811" s="1"/>
      <c r="F811" s="1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2"/>
      <c r="D812" s="1"/>
      <c r="E812" s="1"/>
      <c r="F812" s="1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2"/>
      <c r="D813" s="1"/>
      <c r="E813" s="1"/>
      <c r="F813" s="1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2"/>
      <c r="D814" s="1"/>
      <c r="E814" s="1"/>
      <c r="F814" s="1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2"/>
      <c r="D815" s="1"/>
      <c r="E815" s="1"/>
      <c r="F815" s="1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2"/>
      <c r="D816" s="1"/>
      <c r="E816" s="1"/>
      <c r="F816" s="1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2"/>
      <c r="D817" s="1"/>
      <c r="E817" s="1"/>
      <c r="F817" s="1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2"/>
      <c r="D818" s="1"/>
      <c r="E818" s="1"/>
      <c r="F818" s="1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2"/>
      <c r="D819" s="1"/>
      <c r="E819" s="1"/>
      <c r="F819" s="1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2"/>
      <c r="D820" s="1"/>
      <c r="E820" s="1"/>
      <c r="F820" s="1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2"/>
      <c r="D821" s="1"/>
      <c r="E821" s="1"/>
      <c r="F821" s="1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2"/>
      <c r="D822" s="1"/>
      <c r="E822" s="1"/>
      <c r="F822" s="1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2"/>
      <c r="D823" s="1"/>
      <c r="E823" s="1"/>
      <c r="F823" s="1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2"/>
      <c r="D824" s="1"/>
      <c r="E824" s="1"/>
      <c r="F824" s="1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2"/>
      <c r="D825" s="1"/>
      <c r="E825" s="1"/>
      <c r="F825" s="1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2"/>
      <c r="D826" s="1"/>
      <c r="E826" s="1"/>
      <c r="F826" s="1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2"/>
      <c r="D827" s="1"/>
      <c r="E827" s="1"/>
      <c r="F827" s="1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2"/>
      <c r="D828" s="1"/>
      <c r="E828" s="1"/>
      <c r="F828" s="1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2"/>
      <c r="D829" s="1"/>
      <c r="E829" s="1"/>
      <c r="F829" s="1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2"/>
      <c r="D830" s="1"/>
      <c r="E830" s="1"/>
      <c r="F830" s="1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2"/>
      <c r="D831" s="1"/>
      <c r="E831" s="1"/>
      <c r="F831" s="1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2"/>
      <c r="D832" s="1"/>
      <c r="E832" s="1"/>
      <c r="F832" s="1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2"/>
      <c r="D833" s="1"/>
      <c r="E833" s="1"/>
      <c r="F833" s="1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2"/>
      <c r="D834" s="1"/>
      <c r="E834" s="1"/>
      <c r="F834" s="1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2"/>
      <c r="D835" s="1"/>
      <c r="E835" s="1"/>
      <c r="F835" s="1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2"/>
      <c r="D836" s="1"/>
      <c r="E836" s="1"/>
      <c r="F836" s="1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2"/>
      <c r="D837" s="1"/>
      <c r="E837" s="1"/>
      <c r="F837" s="1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2"/>
      <c r="D838" s="1"/>
      <c r="E838" s="1"/>
      <c r="F838" s="1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2"/>
      <c r="D839" s="1"/>
      <c r="E839" s="1"/>
      <c r="F839" s="1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2"/>
      <c r="D840" s="1"/>
      <c r="E840" s="1"/>
      <c r="F840" s="1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2"/>
      <c r="D841" s="1"/>
      <c r="E841" s="1"/>
      <c r="F841" s="1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2"/>
      <c r="D842" s="1"/>
      <c r="E842" s="1"/>
      <c r="F842" s="1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2"/>
      <c r="D843" s="1"/>
      <c r="E843" s="1"/>
      <c r="F843" s="1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2"/>
      <c r="D844" s="1"/>
      <c r="E844" s="1"/>
      <c r="F844" s="1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2"/>
      <c r="D845" s="1"/>
      <c r="E845" s="1"/>
      <c r="F845" s="1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2"/>
      <c r="D846" s="1"/>
      <c r="E846" s="1"/>
      <c r="F846" s="1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2"/>
      <c r="D847" s="1"/>
      <c r="E847" s="1"/>
      <c r="F847" s="1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2"/>
      <c r="D848" s="1"/>
      <c r="E848" s="1"/>
      <c r="F848" s="1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2"/>
      <c r="D849" s="1"/>
      <c r="E849" s="1"/>
      <c r="F849" s="1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2"/>
      <c r="D850" s="1"/>
      <c r="E850" s="1"/>
      <c r="F850" s="1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2"/>
      <c r="D851" s="1"/>
      <c r="E851" s="1"/>
      <c r="F851" s="1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2"/>
      <c r="D852" s="1"/>
      <c r="E852" s="1"/>
      <c r="F852" s="1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2"/>
      <c r="D853" s="1"/>
      <c r="E853" s="1"/>
      <c r="F853" s="1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2"/>
      <c r="D854" s="1"/>
      <c r="E854" s="1"/>
      <c r="F854" s="1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2"/>
      <c r="D855" s="1"/>
      <c r="E855" s="1"/>
      <c r="F855" s="1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2"/>
      <c r="D856" s="1"/>
      <c r="E856" s="1"/>
      <c r="F856" s="1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2"/>
      <c r="D857" s="1"/>
      <c r="E857" s="1"/>
      <c r="F857" s="1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2"/>
      <c r="D858" s="1"/>
      <c r="E858" s="1"/>
      <c r="F858" s="1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2"/>
      <c r="D859" s="1"/>
      <c r="E859" s="1"/>
      <c r="F859" s="1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2"/>
      <c r="D860" s="1"/>
      <c r="E860" s="1"/>
      <c r="F860" s="1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2"/>
      <c r="D861" s="1"/>
      <c r="E861" s="1"/>
      <c r="F861" s="1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2"/>
      <c r="D862" s="1"/>
      <c r="E862" s="1"/>
      <c r="F862" s="1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2"/>
      <c r="D863" s="1"/>
      <c r="E863" s="1"/>
      <c r="F863" s="1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2"/>
      <c r="D864" s="1"/>
      <c r="E864" s="1"/>
      <c r="F864" s="1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2"/>
      <c r="D865" s="1"/>
      <c r="E865" s="1"/>
      <c r="F865" s="1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2"/>
      <c r="D866" s="1"/>
      <c r="E866" s="1"/>
      <c r="F866" s="1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2"/>
      <c r="D867" s="1"/>
      <c r="E867" s="1"/>
      <c r="F867" s="1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2"/>
      <c r="D868" s="1"/>
      <c r="E868" s="1"/>
      <c r="F868" s="1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2"/>
      <c r="D869" s="1"/>
      <c r="E869" s="1"/>
      <c r="F869" s="1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2"/>
      <c r="D870" s="1"/>
      <c r="E870" s="1"/>
      <c r="F870" s="1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2"/>
      <c r="D871" s="1"/>
      <c r="E871" s="1"/>
      <c r="F871" s="1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2"/>
      <c r="D872" s="1"/>
      <c r="E872" s="1"/>
      <c r="F872" s="1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2"/>
      <c r="D873" s="1"/>
      <c r="E873" s="1"/>
      <c r="F873" s="1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2"/>
      <c r="D874" s="1"/>
      <c r="E874" s="1"/>
      <c r="F874" s="1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2"/>
      <c r="D875" s="1"/>
      <c r="E875" s="1"/>
      <c r="F875" s="1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2"/>
      <c r="D876" s="1"/>
      <c r="E876" s="1"/>
      <c r="F876" s="1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2"/>
      <c r="D877" s="1"/>
      <c r="E877" s="1"/>
      <c r="F877" s="1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2"/>
      <c r="D878" s="1"/>
      <c r="E878" s="1"/>
      <c r="F878" s="1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2"/>
      <c r="D879" s="1"/>
      <c r="E879" s="1"/>
      <c r="F879" s="1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2"/>
      <c r="D880" s="1"/>
      <c r="E880" s="1"/>
      <c r="F880" s="1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2"/>
      <c r="D881" s="1"/>
      <c r="E881" s="1"/>
      <c r="F881" s="1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2"/>
      <c r="D882" s="1"/>
      <c r="E882" s="1"/>
      <c r="F882" s="1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2"/>
      <c r="D883" s="1"/>
      <c r="E883" s="1"/>
      <c r="F883" s="1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2"/>
      <c r="D884" s="1"/>
      <c r="E884" s="1"/>
      <c r="F884" s="1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2"/>
      <c r="D885" s="1"/>
      <c r="E885" s="1"/>
      <c r="F885" s="1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2"/>
      <c r="D886" s="1"/>
      <c r="E886" s="1"/>
      <c r="F886" s="1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2"/>
      <c r="D887" s="1"/>
      <c r="E887" s="1"/>
      <c r="F887" s="1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2"/>
      <c r="D888" s="1"/>
      <c r="E888" s="1"/>
      <c r="F888" s="1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2"/>
      <c r="D889" s="1"/>
      <c r="E889" s="1"/>
      <c r="F889" s="1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2"/>
      <c r="D890" s="1"/>
      <c r="E890" s="1"/>
      <c r="F890" s="1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2"/>
      <c r="D891" s="1"/>
      <c r="E891" s="1"/>
      <c r="F891" s="1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2"/>
      <c r="D892" s="1"/>
      <c r="E892" s="1"/>
      <c r="F892" s="1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2"/>
      <c r="D893" s="1"/>
      <c r="E893" s="1"/>
      <c r="F893" s="1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2"/>
      <c r="D894" s="1"/>
      <c r="E894" s="1"/>
      <c r="F894" s="1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2"/>
      <c r="D895" s="1"/>
      <c r="E895" s="1"/>
      <c r="F895" s="1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2"/>
      <c r="D896" s="1"/>
      <c r="E896" s="1"/>
      <c r="F896" s="1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2"/>
      <c r="D897" s="1"/>
      <c r="E897" s="1"/>
      <c r="F897" s="1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2"/>
      <c r="D898" s="1"/>
      <c r="E898" s="1"/>
      <c r="F898" s="1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2"/>
      <c r="D899" s="1"/>
      <c r="E899" s="1"/>
      <c r="F899" s="1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2"/>
      <c r="D900" s="1"/>
      <c r="E900" s="1"/>
      <c r="F900" s="1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2"/>
      <c r="D901" s="1"/>
      <c r="E901" s="1"/>
      <c r="F901" s="1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2"/>
      <c r="D902" s="1"/>
      <c r="E902" s="1"/>
      <c r="F902" s="1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2"/>
      <c r="D903" s="1"/>
      <c r="E903" s="1"/>
      <c r="F903" s="1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2"/>
      <c r="D904" s="1"/>
      <c r="E904" s="1"/>
      <c r="F904" s="1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2"/>
      <c r="D905" s="1"/>
      <c r="E905" s="1"/>
      <c r="F905" s="1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2"/>
      <c r="D906" s="1"/>
      <c r="E906" s="1"/>
      <c r="F906" s="1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2"/>
      <c r="D907" s="1"/>
      <c r="E907" s="1"/>
      <c r="F907" s="1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2"/>
      <c r="D908" s="1"/>
      <c r="E908" s="1"/>
      <c r="F908" s="1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2"/>
      <c r="D909" s="1"/>
      <c r="E909" s="1"/>
      <c r="F909" s="1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2"/>
      <c r="D910" s="1"/>
      <c r="E910" s="1"/>
      <c r="F910" s="1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2"/>
      <c r="D911" s="1"/>
      <c r="E911" s="1"/>
      <c r="F911" s="1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2"/>
      <c r="D912" s="1"/>
      <c r="E912" s="1"/>
      <c r="F912" s="1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2"/>
      <c r="D913" s="1"/>
      <c r="E913" s="1"/>
      <c r="F913" s="1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2"/>
      <c r="D914" s="1"/>
      <c r="E914" s="1"/>
      <c r="F914" s="1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2"/>
      <c r="D915" s="1"/>
      <c r="E915" s="1"/>
      <c r="F915" s="1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2"/>
      <c r="D916" s="1"/>
      <c r="E916" s="1"/>
      <c r="F916" s="1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2"/>
      <c r="D917" s="1"/>
      <c r="E917" s="1"/>
      <c r="F917" s="1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2"/>
      <c r="D918" s="1"/>
      <c r="E918" s="1"/>
      <c r="F918" s="1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2"/>
      <c r="D919" s="1"/>
      <c r="E919" s="1"/>
      <c r="F919" s="1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2"/>
      <c r="D920" s="1"/>
      <c r="E920" s="1"/>
      <c r="F920" s="1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2"/>
      <c r="D921" s="1"/>
      <c r="E921" s="1"/>
      <c r="F921" s="1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2"/>
      <c r="D922" s="1"/>
      <c r="E922" s="1"/>
      <c r="F922" s="1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2"/>
      <c r="D923" s="1"/>
      <c r="E923" s="1"/>
      <c r="F923" s="1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2"/>
      <c r="D924" s="1"/>
      <c r="E924" s="1"/>
      <c r="F924" s="1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2"/>
      <c r="D925" s="1"/>
      <c r="E925" s="1"/>
      <c r="F925" s="1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2"/>
      <c r="D926" s="1"/>
      <c r="E926" s="1"/>
      <c r="F926" s="1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2"/>
      <c r="D927" s="1"/>
      <c r="E927" s="1"/>
      <c r="F927" s="1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2"/>
      <c r="D928" s="1"/>
      <c r="E928" s="1"/>
      <c r="F928" s="1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2"/>
      <c r="D929" s="1"/>
      <c r="E929" s="1"/>
      <c r="F929" s="1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2"/>
      <c r="D930" s="1"/>
      <c r="E930" s="1"/>
      <c r="F930" s="1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2"/>
      <c r="D931" s="1"/>
      <c r="E931" s="1"/>
      <c r="F931" s="1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2"/>
      <c r="D932" s="1"/>
      <c r="E932" s="1"/>
      <c r="F932" s="1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2"/>
      <c r="D933" s="1"/>
      <c r="E933" s="1"/>
      <c r="F933" s="1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2"/>
      <c r="D934" s="1"/>
      <c r="E934" s="1"/>
      <c r="F934" s="1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2"/>
      <c r="D935" s="1"/>
      <c r="E935" s="1"/>
      <c r="F935" s="1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2"/>
      <c r="D936" s="1"/>
      <c r="E936" s="1"/>
      <c r="F936" s="1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2"/>
      <c r="D937" s="1"/>
      <c r="E937" s="1"/>
      <c r="F937" s="1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2"/>
      <c r="D938" s="1"/>
      <c r="E938" s="1"/>
      <c r="F938" s="1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2"/>
      <c r="D939" s="1"/>
      <c r="E939" s="1"/>
      <c r="F939" s="1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2"/>
      <c r="D940" s="1"/>
      <c r="E940" s="1"/>
      <c r="F940" s="1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2"/>
      <c r="D941" s="1"/>
      <c r="E941" s="1"/>
      <c r="F941" s="1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2"/>
      <c r="D942" s="1"/>
      <c r="E942" s="1"/>
      <c r="F942" s="1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2"/>
      <c r="D943" s="1"/>
      <c r="E943" s="1"/>
      <c r="F943" s="1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2"/>
      <c r="D944" s="1"/>
      <c r="E944" s="1"/>
      <c r="F944" s="1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2"/>
      <c r="D945" s="1"/>
      <c r="E945" s="1"/>
      <c r="F945" s="1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2"/>
      <c r="D946" s="1"/>
      <c r="E946" s="1"/>
      <c r="F946" s="1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2"/>
      <c r="D947" s="1"/>
      <c r="E947" s="1"/>
      <c r="F947" s="1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2"/>
      <c r="D948" s="1"/>
      <c r="E948" s="1"/>
      <c r="F948" s="1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2"/>
      <c r="D949" s="1"/>
      <c r="E949" s="1"/>
      <c r="F949" s="1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2"/>
      <c r="D950" s="1"/>
      <c r="E950" s="1"/>
      <c r="F950" s="1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2"/>
      <c r="D951" s="1"/>
      <c r="E951" s="1"/>
      <c r="F951" s="1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2"/>
      <c r="D952" s="1"/>
      <c r="E952" s="1"/>
      <c r="F952" s="1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2"/>
      <c r="D953" s="1"/>
      <c r="E953" s="1"/>
      <c r="F953" s="1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2"/>
      <c r="D954" s="1"/>
      <c r="E954" s="1"/>
      <c r="F954" s="1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2"/>
      <c r="D955" s="1"/>
      <c r="E955" s="1"/>
      <c r="F955" s="1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2"/>
      <c r="D956" s="1"/>
      <c r="E956" s="1"/>
      <c r="F956" s="1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2"/>
      <c r="D957" s="1"/>
      <c r="E957" s="1"/>
      <c r="F957" s="1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2"/>
      <c r="D958" s="1"/>
      <c r="E958" s="1"/>
      <c r="F958" s="1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2"/>
      <c r="D959" s="1"/>
      <c r="E959" s="1"/>
      <c r="F959" s="1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2"/>
      <c r="D960" s="1"/>
      <c r="E960" s="1"/>
      <c r="F960" s="1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2"/>
      <c r="D961" s="1"/>
      <c r="E961" s="1"/>
      <c r="F961" s="1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2"/>
      <c r="D962" s="1"/>
      <c r="E962" s="1"/>
      <c r="F962" s="1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2"/>
      <c r="D963" s="1"/>
      <c r="E963" s="1"/>
      <c r="F963" s="1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2"/>
      <c r="D964" s="1"/>
      <c r="E964" s="1"/>
      <c r="F964" s="1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2"/>
      <c r="D965" s="1"/>
      <c r="E965" s="1"/>
      <c r="F965" s="1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2"/>
      <c r="D966" s="1"/>
      <c r="E966" s="1"/>
      <c r="F966" s="1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2"/>
      <c r="D967" s="1"/>
      <c r="E967" s="1"/>
      <c r="F967" s="1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2"/>
      <c r="D968" s="1"/>
      <c r="E968" s="1"/>
      <c r="F968" s="1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2"/>
      <c r="D969" s="1"/>
      <c r="E969" s="1"/>
      <c r="F969" s="1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2"/>
      <c r="D970" s="1"/>
      <c r="E970" s="1"/>
      <c r="F970" s="1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2"/>
      <c r="D971" s="1"/>
      <c r="E971" s="1"/>
      <c r="F971" s="1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2"/>
      <c r="D972" s="1"/>
      <c r="E972" s="1"/>
      <c r="F972" s="1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2"/>
      <c r="D973" s="1"/>
      <c r="E973" s="1"/>
      <c r="F973" s="1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2"/>
      <c r="D974" s="1"/>
      <c r="E974" s="1"/>
      <c r="F974" s="1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2"/>
      <c r="D975" s="1"/>
      <c r="E975" s="1"/>
      <c r="F975" s="1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2"/>
      <c r="D976" s="1"/>
      <c r="E976" s="1"/>
      <c r="F976" s="1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2"/>
      <c r="D977" s="1"/>
      <c r="E977" s="1"/>
      <c r="F977" s="1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2"/>
      <c r="D978" s="1"/>
      <c r="E978" s="1"/>
      <c r="F978" s="1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2"/>
      <c r="D979" s="1"/>
      <c r="E979" s="1"/>
      <c r="F979" s="1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2"/>
      <c r="D980" s="1"/>
      <c r="E980" s="1"/>
      <c r="F980" s="1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2"/>
      <c r="D981" s="1"/>
      <c r="E981" s="1"/>
      <c r="F981" s="1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2"/>
      <c r="D982" s="1"/>
      <c r="E982" s="1"/>
      <c r="F982" s="1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2"/>
      <c r="D983" s="1"/>
      <c r="E983" s="1"/>
      <c r="F983" s="1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2"/>
      <c r="D984" s="1"/>
      <c r="E984" s="1"/>
      <c r="F984" s="1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2"/>
      <c r="D985" s="1"/>
      <c r="E985" s="1"/>
      <c r="F985" s="1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2"/>
      <c r="D986" s="1"/>
      <c r="E986" s="1"/>
      <c r="F986" s="1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2"/>
      <c r="D987" s="1"/>
      <c r="E987" s="1"/>
      <c r="F987" s="1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2"/>
      <c r="D988" s="1"/>
      <c r="E988" s="1"/>
      <c r="F988" s="1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2"/>
      <c r="D989" s="1"/>
      <c r="E989" s="1"/>
      <c r="F989" s="1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2"/>
      <c r="D990" s="1"/>
      <c r="E990" s="1"/>
      <c r="F990" s="1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2"/>
      <c r="D991" s="1"/>
      <c r="E991" s="1"/>
      <c r="F991" s="1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2"/>
      <c r="D992" s="1"/>
      <c r="E992" s="1"/>
      <c r="F992" s="1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2"/>
      <c r="D993" s="1"/>
      <c r="E993" s="1"/>
      <c r="F993" s="1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2"/>
      <c r="D994" s="1"/>
      <c r="E994" s="1"/>
      <c r="F994" s="1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2"/>
      <c r="D995" s="1"/>
      <c r="E995" s="1"/>
      <c r="F995" s="1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2"/>
      <c r="D996" s="1"/>
      <c r="E996" s="1"/>
      <c r="F996" s="1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2"/>
      <c r="D997" s="1"/>
      <c r="E997" s="1"/>
      <c r="F997" s="1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2"/>
      <c r="D998" s="1"/>
      <c r="E998" s="1"/>
      <c r="F998" s="1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2"/>
      <c r="D999" s="1"/>
      <c r="E999" s="1"/>
      <c r="F999" s="1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1"/>
      <c r="C1000" s="2"/>
      <c r="D1000" s="1"/>
      <c r="E1000" s="1"/>
      <c r="F1000" s="1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sheet="1" objects="1" scenarios="1"/>
  <mergeCells count="79">
    <mergeCell ref="B33:B34"/>
    <mergeCell ref="D33:D34"/>
    <mergeCell ref="A35:A37"/>
    <mergeCell ref="B35:B37"/>
    <mergeCell ref="G35:G37"/>
    <mergeCell ref="D35:D37"/>
    <mergeCell ref="B38:B49"/>
    <mergeCell ref="E46:E47"/>
    <mergeCell ref="A38:A49"/>
    <mergeCell ref="A50:A53"/>
    <mergeCell ref="B50:B53"/>
    <mergeCell ref="D50:D53"/>
    <mergeCell ref="D38:D49"/>
    <mergeCell ref="A54:A55"/>
    <mergeCell ref="B54:B55"/>
    <mergeCell ref="D54:D55"/>
    <mergeCell ref="A78:A82"/>
    <mergeCell ref="B78:B82"/>
    <mergeCell ref="D78:D82"/>
    <mergeCell ref="A57:C57"/>
    <mergeCell ref="J17:N17"/>
    <mergeCell ref="O17:O18"/>
    <mergeCell ref="A7:A8"/>
    <mergeCell ref="G67:G68"/>
    <mergeCell ref="E69:H69"/>
    <mergeCell ref="E57:H57"/>
    <mergeCell ref="A61:H61"/>
    <mergeCell ref="J61:N61"/>
    <mergeCell ref="O61:O62"/>
    <mergeCell ref="G63:G64"/>
    <mergeCell ref="A63:A68"/>
    <mergeCell ref="B63:B68"/>
    <mergeCell ref="D63:D64"/>
    <mergeCell ref="D65:D66"/>
    <mergeCell ref="D67:D68"/>
    <mergeCell ref="A69:C69"/>
    <mergeCell ref="B7:B8"/>
    <mergeCell ref="D7:D8"/>
    <mergeCell ref="A13:C13"/>
    <mergeCell ref="E13:H13"/>
    <mergeCell ref="A17:H17"/>
    <mergeCell ref="A9:A10"/>
    <mergeCell ref="B9:B10"/>
    <mergeCell ref="D9:D10"/>
    <mergeCell ref="A11:A12"/>
    <mergeCell ref="B11:B12"/>
    <mergeCell ref="D11:D12"/>
    <mergeCell ref="A2:O2"/>
    <mergeCell ref="A3:O3"/>
    <mergeCell ref="A5:H5"/>
    <mergeCell ref="J5:N5"/>
    <mergeCell ref="O5:O6"/>
    <mergeCell ref="A19:A24"/>
    <mergeCell ref="B19:B24"/>
    <mergeCell ref="D19:D24"/>
    <mergeCell ref="G19:G20"/>
    <mergeCell ref="J21:N21"/>
    <mergeCell ref="G22:G24"/>
    <mergeCell ref="A25:C25"/>
    <mergeCell ref="E25:H25"/>
    <mergeCell ref="A29:H29"/>
    <mergeCell ref="J29:N29"/>
    <mergeCell ref="O29:O30"/>
    <mergeCell ref="J48:N48"/>
    <mergeCell ref="A83:N83"/>
    <mergeCell ref="E84:H84"/>
    <mergeCell ref="A31:A32"/>
    <mergeCell ref="B31:B32"/>
    <mergeCell ref="A33:A34"/>
    <mergeCell ref="E39:E40"/>
    <mergeCell ref="E42:E43"/>
    <mergeCell ref="J77:N77"/>
    <mergeCell ref="E79:O79"/>
    <mergeCell ref="E81:O81"/>
    <mergeCell ref="A73:H73"/>
    <mergeCell ref="J73:N73"/>
    <mergeCell ref="O73:O74"/>
    <mergeCell ref="A84:C84"/>
    <mergeCell ref="A75:A76"/>
  </mergeCells>
  <conditionalFormatting sqref="J75:J78 K76:Y76 J78:O78 J80:O80">
    <cfRule type="cellIs" dxfId="38" priority="1" stopIfTrue="1" operator="between">
      <formula>($I75)*0.8</formula>
      <formula>($I75)</formula>
    </cfRule>
    <cfRule type="cellIs" dxfId="37" priority="2" stopIfTrue="1" operator="greaterThan">
      <formula>$I75</formula>
    </cfRule>
    <cfRule type="cellIs" dxfId="36" priority="3" stopIfTrue="1" operator="lessThan">
      <formula>($I75)*0.6</formula>
    </cfRule>
  </conditionalFormatting>
  <conditionalFormatting sqref="J19:N20 J21 J22:N25">
    <cfRule type="cellIs" dxfId="35" priority="4" stopIfTrue="1" operator="between">
      <formula>($I19)*0.8</formula>
      <formula>($I19)</formula>
    </cfRule>
    <cfRule type="cellIs" dxfId="34" priority="5" stopIfTrue="1" operator="greaterThan">
      <formula>$I19</formula>
    </cfRule>
    <cfRule type="cellIs" dxfId="33" priority="6" stopIfTrue="1" operator="lessThan">
      <formula>($I19)*0.6</formula>
    </cfRule>
  </conditionalFormatting>
  <conditionalFormatting sqref="J84:N84">
    <cfRule type="cellIs" dxfId="32" priority="7" stopIfTrue="1" operator="between">
      <formula>($I84)*0.8</formula>
      <formula>($I84)</formula>
    </cfRule>
    <cfRule type="cellIs" dxfId="31" priority="8" stopIfTrue="1" operator="greaterThan">
      <formula>$I84</formula>
    </cfRule>
    <cfRule type="cellIs" dxfId="30" priority="9" stopIfTrue="1" operator="lessThan">
      <formula>($I84)*0.6</formula>
    </cfRule>
  </conditionalFormatting>
  <conditionalFormatting sqref="J7:O8 O9:O10 J31:O34 O36:O37 J36:N38 J39:O40 J41:N42 O42 J43:O44 J45:N45 J46:O47 J48 O48 J49:O49 K51:O51 J51:N55 K52:Y52 K53:O55 J56:O56 J57:N57">
    <cfRule type="cellIs" dxfId="29" priority="10" stopIfTrue="1" operator="between">
      <formula>($I7)*0.8</formula>
      <formula>($I7)</formula>
    </cfRule>
    <cfRule type="cellIs" dxfId="28" priority="11" stopIfTrue="1" operator="greaterThan">
      <formula>$I7</formula>
    </cfRule>
    <cfRule type="cellIs" dxfId="27" priority="12" stopIfTrue="1" operator="lessThan">
      <formula>($I7)*0.6</formula>
    </cfRule>
  </conditionalFormatting>
  <conditionalFormatting sqref="J50:O50">
    <cfRule type="cellIs" dxfId="26" priority="13" stopIfTrue="1" operator="between">
      <formula>($I7)*0.8</formula>
      <formula>($I7)</formula>
    </cfRule>
    <cfRule type="cellIs" dxfId="25" priority="14" stopIfTrue="1" operator="greaterThan">
      <formula>$I7</formula>
    </cfRule>
    <cfRule type="cellIs" dxfId="24" priority="15" stopIfTrue="1" operator="lessThan">
      <formula>($I7)*0.6</formula>
    </cfRule>
  </conditionalFormatting>
  <conditionalFormatting sqref="J63:O66">
    <cfRule type="cellIs" dxfId="23" priority="16" stopIfTrue="1" operator="between">
      <formula>($I63)*0.8</formula>
      <formula>($I63)</formula>
    </cfRule>
    <cfRule type="cellIs" dxfId="22" priority="17" stopIfTrue="1" operator="greaterThan">
      <formula>$I63</formula>
    </cfRule>
    <cfRule type="cellIs" dxfId="21" priority="18" stopIfTrue="1" operator="lessThan">
      <formula>($I63)*0.6</formula>
    </cfRule>
  </conditionalFormatting>
  <conditionalFormatting sqref="J82:O82">
    <cfRule type="cellIs" dxfId="20" priority="19" stopIfTrue="1" operator="between">
      <formula>($I82)*0.8</formula>
      <formula>($I82)</formula>
    </cfRule>
    <cfRule type="cellIs" dxfId="19" priority="20" stopIfTrue="1" operator="greaterThan">
      <formula>$I82</formula>
    </cfRule>
    <cfRule type="cellIs" dxfId="18" priority="21" stopIfTrue="1" operator="lessThan">
      <formula>($I82)*0.6</formula>
    </cfRule>
  </conditionalFormatting>
  <conditionalFormatting sqref="K9:N11 J9:J13 P10:Y10 O11:Y11 K12:O12">
    <cfRule type="cellIs" dxfId="17" priority="22" stopIfTrue="1" operator="between">
      <formula>($I9)*0.8</formula>
      <formula>($I9)</formula>
    </cfRule>
    <cfRule type="cellIs" dxfId="16" priority="23" stopIfTrue="1" operator="greaterThan">
      <formula>$I9</formula>
    </cfRule>
    <cfRule type="cellIs" dxfId="15" priority="24" stopIfTrue="1" operator="lessThan">
      <formula>($I9)*0.6</formula>
    </cfRule>
  </conditionalFormatting>
  <conditionalFormatting sqref="K13:N13">
    <cfRule type="cellIs" dxfId="14" priority="25" stopIfTrue="1" operator="between">
      <formula>($I13)*0.8</formula>
      <formula>($I13)</formula>
    </cfRule>
    <cfRule type="cellIs" dxfId="13" priority="26" stopIfTrue="1" operator="greaterThan">
      <formula>$I13</formula>
    </cfRule>
    <cfRule type="cellIs" dxfId="12" priority="27" stopIfTrue="1" operator="lessThan">
      <formula>($I13)*0.6</formula>
    </cfRule>
  </conditionalFormatting>
  <conditionalFormatting sqref="K69:N69">
    <cfRule type="cellIs" dxfId="11" priority="28" stopIfTrue="1" operator="between">
      <formula>($I69)*0.8</formula>
      <formula>($I69)</formula>
    </cfRule>
    <cfRule type="cellIs" dxfId="10" priority="29" stopIfTrue="1" operator="greaterThan">
      <formula>$I69</formula>
    </cfRule>
    <cfRule type="cellIs" dxfId="9" priority="30" stopIfTrue="1" operator="lessThan">
      <formula>($I69)*0.6</formula>
    </cfRule>
  </conditionalFormatting>
  <conditionalFormatting sqref="K75:O75 O77">
    <cfRule type="cellIs" dxfId="8" priority="31" stopIfTrue="1" operator="between">
      <formula>($I75)*0.8</formula>
      <formula>($I75)</formula>
    </cfRule>
    <cfRule type="cellIs" dxfId="7" priority="32" stopIfTrue="1" operator="greaterThan">
      <formula>$I75</formula>
    </cfRule>
    <cfRule type="cellIs" dxfId="6" priority="33" stopIfTrue="1" operator="lessThan">
      <formula>($I75)*0.6</formula>
    </cfRule>
  </conditionalFormatting>
  <conditionalFormatting sqref="K67:Y67 J67:J69 K68:O68">
    <cfRule type="cellIs" dxfId="5" priority="34" stopIfTrue="1" operator="between">
      <formula>($I67)*0.8</formula>
      <formula>($I67)</formula>
    </cfRule>
    <cfRule type="cellIs" dxfId="4" priority="35" stopIfTrue="1" operator="greaterThan">
      <formula>$I67</formula>
    </cfRule>
    <cfRule type="cellIs" dxfId="3" priority="36" stopIfTrue="1" operator="lessThan">
      <formula>($I67)*0.6</formula>
    </cfRule>
  </conditionalFormatting>
  <conditionalFormatting sqref="O19:O24">
    <cfRule type="cellIs" dxfId="2" priority="37" stopIfTrue="1" operator="between">
      <formula>($I19)*0.8</formula>
      <formula>($I19)</formula>
    </cfRule>
    <cfRule type="cellIs" dxfId="1" priority="38" stopIfTrue="1" operator="greaterThan">
      <formula>$I19</formula>
    </cfRule>
    <cfRule type="cellIs" dxfId="0" priority="39" stopIfTrue="1" operator="lessThan">
      <formula>($I19)*0.6</formula>
    </cfRule>
  </conditionalFormatting>
  <pageMargins left="0.196850393700787" right="0.27559055118110198" top="1" bottom="0.24" header="0" footer="0"/>
  <pageSetup scale="44" fitToHeight="0" orientation="landscape" r:id="rId1"/>
  <headerFooter>
    <oddHeader>&amp;RASSESSMENT</oddHeader>
  </headerFooter>
  <rowBreaks count="2" manualBreakCount="2">
    <brk id="57" man="1"/>
    <brk id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05867"/>
    <pageSetUpPr fitToPage="1"/>
  </sheetPr>
  <dimension ref="A1:Z1000"/>
  <sheetViews>
    <sheetView zoomScale="70" zoomScaleNormal="70" workbookViewId="0">
      <selection activeCell="D11" sqref="D11"/>
    </sheetView>
  </sheetViews>
  <sheetFormatPr defaultColWidth="14.42578125" defaultRowHeight="15" customHeight="1" x14ac:dyDescent="0.25"/>
  <cols>
    <col min="1" max="1" width="3.85546875" customWidth="1"/>
    <col min="2" max="2" width="15" customWidth="1"/>
    <col min="3" max="3" width="43.28515625" customWidth="1"/>
    <col min="4" max="4" width="25.42578125" customWidth="1"/>
    <col min="5" max="5" width="18.28515625" customWidth="1"/>
    <col min="6" max="6" width="32" customWidth="1"/>
    <col min="7" max="26" width="8.7109375" customWidth="1"/>
  </cols>
  <sheetData>
    <row r="1" spans="1:26" ht="18" customHeight="1" x14ac:dyDescent="0.2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ht="30" customHeight="1" x14ac:dyDescent="0.25">
      <c r="A2" s="358"/>
      <c r="B2" s="473" t="s">
        <v>269</v>
      </c>
      <c r="C2" s="474"/>
      <c r="D2" s="474"/>
      <c r="E2" s="474"/>
      <c r="F2" s="474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ht="30" customHeight="1" x14ac:dyDescent="0.25">
      <c r="A3" s="358"/>
      <c r="B3" s="473" t="s">
        <v>48</v>
      </c>
      <c r="C3" s="474"/>
      <c r="D3" s="474"/>
      <c r="E3" s="474"/>
      <c r="F3" s="474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ht="18" customHeigh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54.75" customHeight="1" x14ac:dyDescent="0.25">
      <c r="A5" s="358"/>
      <c r="B5" s="359" t="s">
        <v>270</v>
      </c>
      <c r="C5" s="359" t="s">
        <v>271</v>
      </c>
      <c r="D5" s="359" t="s">
        <v>272</v>
      </c>
      <c r="E5" s="360" t="s">
        <v>273</v>
      </c>
      <c r="F5" s="361" t="s">
        <v>274</v>
      </c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ht="44.25" customHeight="1" x14ac:dyDescent="0.25">
      <c r="A6" s="358"/>
      <c r="B6" s="362" t="s">
        <v>259</v>
      </c>
      <c r="C6" s="363" t="s">
        <v>275</v>
      </c>
      <c r="D6" s="364" t="s">
        <v>215</v>
      </c>
      <c r="E6" s="365" t="s">
        <v>215</v>
      </c>
      <c r="F6" s="366" t="s">
        <v>215</v>
      </c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60.75" customHeight="1" x14ac:dyDescent="0.25">
      <c r="A7" s="358"/>
      <c r="B7" s="367" t="s">
        <v>263</v>
      </c>
      <c r="C7" s="368" t="s">
        <v>276</v>
      </c>
      <c r="D7" s="369">
        <v>40</v>
      </c>
      <c r="E7" s="370">
        <f>'Summary (Section B-F)'!O13</f>
        <v>0</v>
      </c>
      <c r="F7" s="371" t="s">
        <v>277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44.25" customHeight="1" x14ac:dyDescent="0.25">
      <c r="A8" s="358"/>
      <c r="B8" s="367" t="s">
        <v>278</v>
      </c>
      <c r="C8" s="368" t="s">
        <v>279</v>
      </c>
      <c r="D8" s="369">
        <v>10</v>
      </c>
      <c r="E8" s="370">
        <f>'Summary (Section B-F)'!O25</f>
        <v>0</v>
      </c>
      <c r="F8" s="371" t="s">
        <v>280</v>
      </c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60.75" customHeight="1" x14ac:dyDescent="0.25">
      <c r="A9" s="358"/>
      <c r="B9" s="367" t="s">
        <v>281</v>
      </c>
      <c r="C9" s="368" t="s">
        <v>282</v>
      </c>
      <c r="D9" s="369">
        <v>30</v>
      </c>
      <c r="E9" s="372">
        <f>'Summary (Section B-F)'!O57</f>
        <v>0</v>
      </c>
      <c r="F9" s="371" t="s">
        <v>283</v>
      </c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44.25" customHeight="1" x14ac:dyDescent="0.25">
      <c r="A10" s="358"/>
      <c r="B10" s="367" t="s">
        <v>284</v>
      </c>
      <c r="C10" s="368" t="s">
        <v>285</v>
      </c>
      <c r="D10" s="369">
        <v>10</v>
      </c>
      <c r="E10" s="370">
        <f>IFERROR('Summary (Section B-F)'!O69,0)</f>
        <v>0</v>
      </c>
      <c r="F10" s="371" t="s">
        <v>280</v>
      </c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44.25" customHeight="1" x14ac:dyDescent="0.25">
      <c r="A11" s="358"/>
      <c r="B11" s="373" t="s">
        <v>286</v>
      </c>
      <c r="C11" s="374" t="s">
        <v>287</v>
      </c>
      <c r="D11" s="375">
        <v>10</v>
      </c>
      <c r="E11" s="376">
        <f>'Summary (Section B-F)'!O84</f>
        <v>0</v>
      </c>
      <c r="F11" s="377" t="s">
        <v>280</v>
      </c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44.25" customHeight="1" x14ac:dyDescent="0.25">
      <c r="A12" s="358"/>
      <c r="B12" s="524" t="s">
        <v>90</v>
      </c>
      <c r="C12" s="460"/>
      <c r="D12" s="378">
        <v>100</v>
      </c>
      <c r="E12" s="379">
        <f>SUM(E6:E11)</f>
        <v>0</v>
      </c>
      <c r="F12" s="380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18" customHeight="1" x14ac:dyDescent="0.25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ht="30" customHeight="1" x14ac:dyDescent="0.25">
      <c r="A14" s="358"/>
      <c r="B14" s="381" t="s">
        <v>288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ht="18" customHeight="1" x14ac:dyDescent="0.25">
      <c r="A15" s="358"/>
      <c r="B15" s="382" t="s">
        <v>289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ht="18" customHeight="1" x14ac:dyDescent="0.25">
      <c r="A16" s="358"/>
      <c r="B16" s="382" t="s">
        <v>290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18" customHeight="1" x14ac:dyDescent="0.25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33" customHeight="1" x14ac:dyDescent="0.25">
      <c r="A18" s="358"/>
      <c r="B18" s="358"/>
      <c r="C18" s="358"/>
      <c r="D18" s="383" t="s">
        <v>291</v>
      </c>
      <c r="E18" s="384">
        <f>E12</f>
        <v>0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ht="33" customHeight="1" x14ac:dyDescent="0.25">
      <c r="A19" s="358"/>
      <c r="B19" s="358"/>
      <c r="C19" s="358"/>
      <c r="D19" s="383" t="s">
        <v>292</v>
      </c>
      <c r="E19" s="384">
        <f>E7+E9</f>
        <v>0</v>
      </c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18" customHeight="1" x14ac:dyDescent="0.25">
      <c r="A20" s="358"/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ht="18" customHeight="1" x14ac:dyDescent="0.25">
      <c r="A21" s="358"/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ht="18" customHeight="1" x14ac:dyDescent="0.25">
      <c r="A22" s="358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ht="18" customHeight="1" x14ac:dyDescent="0.25">
      <c r="A23" s="358"/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ht="18" customHeight="1" x14ac:dyDescent="0.25">
      <c r="A24" s="358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18" customHeight="1" x14ac:dyDescent="0.25">
      <c r="A25" s="358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ht="18" customHeight="1" x14ac:dyDescent="0.2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ht="18" customHeight="1" x14ac:dyDescent="0.25">
      <c r="A27" s="358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ht="18" customHeight="1" x14ac:dyDescent="0.25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ht="18" customHeight="1" x14ac:dyDescent="0.25">
      <c r="A29" s="358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ht="18" customHeight="1" x14ac:dyDescent="0.25">
      <c r="A30" s="358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18" customHeight="1" x14ac:dyDescent="0.25">
      <c r="A31" s="358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18" customHeight="1" x14ac:dyDescent="0.25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18" customHeight="1" x14ac:dyDescent="0.25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18" customHeight="1" x14ac:dyDescent="0.25">
      <c r="A34" s="358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18" customHeight="1" x14ac:dyDescent="0.25">
      <c r="A35" s="358"/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18" customHeight="1" x14ac:dyDescent="0.25">
      <c r="A36" s="358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18" customHeight="1" x14ac:dyDescent="0.25">
      <c r="A37" s="358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18" customHeight="1" x14ac:dyDescent="0.25">
      <c r="A38" s="358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18" customHeight="1" x14ac:dyDescent="0.25">
      <c r="A39" s="358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18" customHeight="1" x14ac:dyDescent="0.25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ht="18" customHeight="1" x14ac:dyDescent="0.25">
      <c r="A41" s="358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18" customHeight="1" x14ac:dyDescent="0.25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ht="18" customHeight="1" x14ac:dyDescent="0.25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18" customHeight="1" x14ac:dyDescent="0.25">
      <c r="A44" s="358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ht="18" customHeight="1" x14ac:dyDescent="0.25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ht="18" customHeight="1" x14ac:dyDescent="0.2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ht="18" customHeight="1" x14ac:dyDescent="0.2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ht="18" customHeight="1" x14ac:dyDescent="0.2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ht="18" customHeight="1" x14ac:dyDescent="0.2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ht="18" customHeight="1" x14ac:dyDescent="0.2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ht="18" customHeight="1" x14ac:dyDescent="0.2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ht="18" customHeight="1" x14ac:dyDescent="0.2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ht="18" customHeight="1" x14ac:dyDescent="0.2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ht="18" customHeight="1" x14ac:dyDescent="0.2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ht="18" customHeight="1" x14ac:dyDescent="0.2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ht="18" customHeight="1" x14ac:dyDescent="0.2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ht="18" customHeight="1" x14ac:dyDescent="0.2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ht="18" customHeight="1" x14ac:dyDescent="0.25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ht="18" customHeight="1" x14ac:dyDescent="0.2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ht="18" customHeight="1" x14ac:dyDescent="0.2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ht="18" customHeight="1" x14ac:dyDescent="0.2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ht="18" customHeight="1" x14ac:dyDescent="0.2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ht="18" customHeight="1" x14ac:dyDescent="0.2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ht="18" customHeight="1" x14ac:dyDescent="0.2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ht="18" customHeight="1" x14ac:dyDescent="0.2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ht="18" customHeight="1" x14ac:dyDescent="0.2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ht="18" customHeight="1" x14ac:dyDescent="0.2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ht="18" customHeight="1" x14ac:dyDescent="0.2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ht="18" customHeight="1" x14ac:dyDescent="0.2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ht="18" customHeight="1" x14ac:dyDescent="0.2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ht="18" customHeight="1" x14ac:dyDescent="0.2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ht="18" customHeight="1" x14ac:dyDescent="0.2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ht="18" customHeight="1" x14ac:dyDescent="0.2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ht="18" customHeight="1" x14ac:dyDescent="0.2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ht="18" customHeight="1" x14ac:dyDescent="0.2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ht="18" customHeight="1" x14ac:dyDescent="0.2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ht="18" customHeight="1" x14ac:dyDescent="0.2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ht="18" customHeight="1" x14ac:dyDescent="0.2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ht="18" customHeight="1" x14ac:dyDescent="0.2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ht="18" customHeight="1" x14ac:dyDescent="0.2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ht="18" customHeight="1" x14ac:dyDescent="0.2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ht="18" customHeight="1" x14ac:dyDescent="0.2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ht="18" customHeight="1" x14ac:dyDescent="0.2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ht="18" customHeight="1" x14ac:dyDescent="0.2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ht="18" customHeight="1" x14ac:dyDescent="0.2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ht="18" customHeight="1" x14ac:dyDescent="0.2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ht="18" customHeight="1" x14ac:dyDescent="0.2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ht="18" customHeight="1" x14ac:dyDescent="0.2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ht="18" customHeight="1" x14ac:dyDescent="0.2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ht="18" customHeight="1" x14ac:dyDescent="0.2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ht="18" customHeight="1" x14ac:dyDescent="0.2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ht="18" customHeight="1" x14ac:dyDescent="0.2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ht="18" customHeight="1" x14ac:dyDescent="0.2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ht="18" customHeight="1" x14ac:dyDescent="0.2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ht="18" customHeight="1" x14ac:dyDescent="0.2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ht="18" customHeight="1" x14ac:dyDescent="0.2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ht="18" customHeight="1" x14ac:dyDescent="0.2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ht="18" customHeight="1" x14ac:dyDescent="0.2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ht="18" customHeight="1" x14ac:dyDescent="0.2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ht="18" customHeight="1" x14ac:dyDescent="0.2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ht="18" customHeight="1" x14ac:dyDescent="0.2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ht="18" customHeight="1" x14ac:dyDescent="0.2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ht="18" customHeight="1" x14ac:dyDescent="0.2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ht="18" customHeight="1" x14ac:dyDescent="0.2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ht="18" customHeight="1" x14ac:dyDescent="0.2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ht="18" customHeight="1" x14ac:dyDescent="0.2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ht="18" customHeight="1" x14ac:dyDescent="0.2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ht="18" customHeight="1" x14ac:dyDescent="0.2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ht="18" customHeight="1" x14ac:dyDescent="0.2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ht="18" customHeight="1" x14ac:dyDescent="0.2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ht="18" customHeight="1" x14ac:dyDescent="0.2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ht="18" customHeight="1" x14ac:dyDescent="0.2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ht="18" customHeight="1" x14ac:dyDescent="0.2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ht="18" customHeight="1" x14ac:dyDescent="0.2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ht="18" customHeight="1" x14ac:dyDescent="0.2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ht="18" customHeight="1" x14ac:dyDescent="0.2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ht="18" customHeight="1" x14ac:dyDescent="0.2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ht="18" customHeight="1" x14ac:dyDescent="0.2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ht="18" customHeight="1" x14ac:dyDescent="0.2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ht="18" customHeight="1" x14ac:dyDescent="0.2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ht="18" customHeight="1" x14ac:dyDescent="0.2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ht="18" customHeight="1" x14ac:dyDescent="0.2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ht="18" customHeight="1" x14ac:dyDescent="0.2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ht="18" customHeight="1" x14ac:dyDescent="0.2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ht="18" customHeight="1" x14ac:dyDescent="0.2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ht="18" customHeight="1" x14ac:dyDescent="0.2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ht="18" customHeight="1" x14ac:dyDescent="0.2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ht="18" customHeight="1" x14ac:dyDescent="0.2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ht="18" customHeight="1" x14ac:dyDescent="0.2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ht="18" customHeight="1" x14ac:dyDescent="0.2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ht="18" customHeight="1" x14ac:dyDescent="0.2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ht="18" customHeight="1" x14ac:dyDescent="0.2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ht="18" customHeight="1" x14ac:dyDescent="0.2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ht="18" customHeight="1" x14ac:dyDescent="0.2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ht="18" customHeight="1" x14ac:dyDescent="0.2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ht="18" customHeight="1" x14ac:dyDescent="0.2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ht="18" customHeight="1" x14ac:dyDescent="0.2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ht="18" customHeight="1" x14ac:dyDescent="0.2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ht="18" customHeight="1" x14ac:dyDescent="0.2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ht="18" customHeight="1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ht="18" customHeight="1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ht="18" customHeight="1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ht="18" customHeight="1" x14ac:dyDescent="0.2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ht="18" customHeight="1" x14ac:dyDescent="0.2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ht="18" customHeight="1" x14ac:dyDescent="0.2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ht="18" customHeight="1" x14ac:dyDescent="0.2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ht="18" customHeight="1" x14ac:dyDescent="0.2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ht="18" customHeight="1" x14ac:dyDescent="0.2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ht="18" customHeight="1" x14ac:dyDescent="0.2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ht="18" customHeight="1" x14ac:dyDescent="0.2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ht="18" customHeight="1" x14ac:dyDescent="0.2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ht="18" customHeight="1" x14ac:dyDescent="0.2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ht="18" customHeight="1" x14ac:dyDescent="0.2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ht="18" customHeight="1" x14ac:dyDescent="0.2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ht="18" customHeight="1" x14ac:dyDescent="0.2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ht="18" customHeight="1" x14ac:dyDescent="0.2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ht="18" customHeight="1" x14ac:dyDescent="0.2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ht="18" customHeight="1" x14ac:dyDescent="0.2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ht="18" customHeight="1" x14ac:dyDescent="0.2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ht="18" customHeight="1" x14ac:dyDescent="0.2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ht="18" customHeight="1" x14ac:dyDescent="0.2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ht="18" customHeight="1" x14ac:dyDescent="0.2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ht="18" customHeight="1" x14ac:dyDescent="0.2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ht="18" customHeight="1" x14ac:dyDescent="0.2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ht="18" customHeight="1" x14ac:dyDescent="0.2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ht="18" customHeight="1" x14ac:dyDescent="0.2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ht="18" customHeight="1" x14ac:dyDescent="0.2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ht="18" customHeight="1" x14ac:dyDescent="0.2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ht="18" customHeight="1" x14ac:dyDescent="0.2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ht="18" customHeight="1" x14ac:dyDescent="0.2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ht="18" customHeight="1" x14ac:dyDescent="0.2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ht="18" customHeight="1" x14ac:dyDescent="0.2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ht="18" customHeight="1" x14ac:dyDescent="0.2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ht="18" customHeight="1" x14ac:dyDescent="0.2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ht="18" customHeight="1" x14ac:dyDescent="0.2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ht="18" customHeight="1" x14ac:dyDescent="0.2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ht="18" customHeight="1" x14ac:dyDescent="0.2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ht="18" customHeight="1" x14ac:dyDescent="0.2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ht="18" customHeight="1" x14ac:dyDescent="0.2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ht="18" customHeight="1" x14ac:dyDescent="0.2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ht="18" customHeight="1" x14ac:dyDescent="0.2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ht="18" customHeight="1" x14ac:dyDescent="0.2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ht="18" customHeight="1" x14ac:dyDescent="0.2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ht="18" customHeight="1" x14ac:dyDescent="0.2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ht="18" customHeight="1" x14ac:dyDescent="0.2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ht="18" customHeight="1" x14ac:dyDescent="0.2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ht="18" customHeight="1" x14ac:dyDescent="0.2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ht="18" customHeight="1" x14ac:dyDescent="0.2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ht="18" customHeight="1" x14ac:dyDescent="0.2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ht="18" customHeight="1" x14ac:dyDescent="0.2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ht="18" customHeight="1" x14ac:dyDescent="0.2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ht="18" customHeight="1" x14ac:dyDescent="0.2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ht="18" customHeight="1" x14ac:dyDescent="0.2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ht="18" customHeight="1" x14ac:dyDescent="0.2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ht="18" customHeight="1" x14ac:dyDescent="0.2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ht="18" customHeight="1" x14ac:dyDescent="0.2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ht="18" customHeight="1" x14ac:dyDescent="0.2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ht="18" customHeight="1" x14ac:dyDescent="0.2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ht="18" customHeight="1" x14ac:dyDescent="0.2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ht="18" customHeight="1" x14ac:dyDescent="0.2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ht="18" customHeight="1" x14ac:dyDescent="0.2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ht="18" customHeight="1" x14ac:dyDescent="0.2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ht="18" customHeight="1" x14ac:dyDescent="0.2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ht="18" customHeight="1" x14ac:dyDescent="0.2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ht="18" customHeight="1" x14ac:dyDescent="0.2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ht="18" customHeight="1" x14ac:dyDescent="0.2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ht="18" customHeight="1" x14ac:dyDescent="0.2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ht="18" customHeight="1" x14ac:dyDescent="0.2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ht="18" customHeight="1" x14ac:dyDescent="0.2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ht="18" customHeight="1" x14ac:dyDescent="0.2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ht="18" customHeight="1" x14ac:dyDescent="0.2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ht="18" customHeight="1" x14ac:dyDescent="0.2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ht="18" customHeight="1" x14ac:dyDescent="0.2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ht="18" customHeight="1" x14ac:dyDescent="0.2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ht="18" customHeight="1" x14ac:dyDescent="0.2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ht="18" customHeight="1" x14ac:dyDescent="0.25">
      <c r="A216" s="358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ht="18" customHeight="1" x14ac:dyDescent="0.25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ht="18" customHeight="1" x14ac:dyDescent="0.25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ht="18" customHeight="1" x14ac:dyDescent="0.25">
      <c r="A219" s="358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</row>
    <row r="220" spans="1:26" ht="18" customHeight="1" x14ac:dyDescent="0.25">
      <c r="A220" s="358"/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ht="18" customHeight="1" x14ac:dyDescent="0.25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ht="18" customHeight="1" x14ac:dyDescent="0.25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ht="18" customHeight="1" x14ac:dyDescent="0.25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</row>
    <row r="224" spans="1:26" ht="18" customHeight="1" x14ac:dyDescent="0.25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ht="18" customHeight="1" x14ac:dyDescent="0.25">
      <c r="A225" s="358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ht="18" customHeight="1" x14ac:dyDescent="0.25">
      <c r="A226" s="358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ht="18" customHeight="1" x14ac:dyDescent="0.25">
      <c r="A227" s="358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ht="18" customHeight="1" x14ac:dyDescent="0.25">
      <c r="A228" s="358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</row>
    <row r="229" spans="1:26" ht="18" customHeight="1" x14ac:dyDescent="0.25">
      <c r="A229" s="358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ht="18" customHeight="1" x14ac:dyDescent="0.25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</row>
    <row r="231" spans="1:26" ht="18" customHeight="1" x14ac:dyDescent="0.25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</row>
    <row r="232" spans="1:26" ht="18" customHeight="1" x14ac:dyDescent="0.25">
      <c r="A232" s="358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</row>
    <row r="233" spans="1:26" ht="18" customHeight="1" x14ac:dyDescent="0.25">
      <c r="A233" s="358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</row>
    <row r="234" spans="1:26" ht="18" customHeight="1" x14ac:dyDescent="0.25">
      <c r="A234" s="358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</row>
    <row r="235" spans="1:26" ht="18" customHeight="1" x14ac:dyDescent="0.25">
      <c r="A235" s="358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</row>
    <row r="236" spans="1:26" ht="18" customHeight="1" x14ac:dyDescent="0.25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</row>
    <row r="237" spans="1:26" ht="18" customHeight="1" x14ac:dyDescent="0.25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</row>
    <row r="238" spans="1:26" ht="18" customHeight="1" x14ac:dyDescent="0.25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</row>
    <row r="239" spans="1:26" ht="18" customHeight="1" x14ac:dyDescent="0.25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</row>
    <row r="240" spans="1:26" ht="18" customHeight="1" x14ac:dyDescent="0.25">
      <c r="A240" s="358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</row>
    <row r="241" spans="1:26" ht="18" customHeight="1" x14ac:dyDescent="0.25">
      <c r="A241" s="358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</row>
    <row r="242" spans="1:26" ht="18" customHeight="1" x14ac:dyDescent="0.25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</row>
    <row r="243" spans="1:26" ht="18" customHeight="1" x14ac:dyDescent="0.25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</row>
    <row r="244" spans="1:26" ht="18" customHeight="1" x14ac:dyDescent="0.2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</row>
    <row r="245" spans="1:26" ht="18" customHeight="1" x14ac:dyDescent="0.2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</row>
    <row r="246" spans="1:26" ht="18" customHeight="1" x14ac:dyDescent="0.25">
      <c r="A246" s="358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</row>
    <row r="247" spans="1:26" ht="18" customHeight="1" x14ac:dyDescent="0.25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</row>
    <row r="248" spans="1:26" ht="18" customHeight="1" x14ac:dyDescent="0.25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</row>
    <row r="249" spans="1:26" ht="18" customHeight="1" x14ac:dyDescent="0.25">
      <c r="A249" s="358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</row>
    <row r="250" spans="1:26" ht="18" customHeight="1" x14ac:dyDescent="0.25">
      <c r="A250" s="358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</row>
    <row r="251" spans="1:26" ht="18" customHeight="1" x14ac:dyDescent="0.25">
      <c r="A251" s="358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</row>
    <row r="252" spans="1:26" ht="18" customHeight="1" x14ac:dyDescent="0.25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</row>
    <row r="253" spans="1:26" ht="18" customHeight="1" x14ac:dyDescent="0.25">
      <c r="A253" s="358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</row>
    <row r="254" spans="1:26" ht="18" customHeight="1" x14ac:dyDescent="0.25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</row>
    <row r="255" spans="1:26" ht="18" customHeight="1" x14ac:dyDescent="0.25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</row>
    <row r="256" spans="1:26" ht="18" customHeight="1" x14ac:dyDescent="0.25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</row>
    <row r="257" spans="1:26" ht="18" customHeight="1" x14ac:dyDescent="0.25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</row>
    <row r="258" spans="1:26" ht="18" customHeight="1" x14ac:dyDescent="0.25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</row>
    <row r="259" spans="1:26" ht="18" customHeight="1" x14ac:dyDescent="0.25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</row>
    <row r="260" spans="1:26" ht="18" customHeight="1" x14ac:dyDescent="0.25">
      <c r="A260" s="358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</row>
    <row r="261" spans="1:26" ht="18" customHeight="1" x14ac:dyDescent="0.25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</row>
    <row r="262" spans="1:26" ht="18" customHeight="1" x14ac:dyDescent="0.25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</row>
    <row r="263" spans="1:26" ht="18" customHeight="1" x14ac:dyDescent="0.25">
      <c r="A263" s="358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</row>
    <row r="264" spans="1:26" ht="18" customHeight="1" x14ac:dyDescent="0.25">
      <c r="A264" s="358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</row>
    <row r="265" spans="1:26" ht="18" customHeight="1" x14ac:dyDescent="0.25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</row>
    <row r="266" spans="1:26" ht="18" customHeight="1" x14ac:dyDescent="0.25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</row>
    <row r="267" spans="1:26" ht="18" customHeight="1" x14ac:dyDescent="0.25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</row>
    <row r="268" spans="1:26" ht="18" customHeight="1" x14ac:dyDescent="0.2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</row>
    <row r="269" spans="1:26" ht="18" customHeight="1" x14ac:dyDescent="0.2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</row>
    <row r="270" spans="1:26" ht="18" customHeight="1" x14ac:dyDescent="0.25">
      <c r="A270" s="358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</row>
    <row r="271" spans="1:26" ht="18" customHeight="1" x14ac:dyDescent="0.25">
      <c r="A271" s="358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</row>
    <row r="272" spans="1:26" ht="18" customHeight="1" x14ac:dyDescent="0.25">
      <c r="A272" s="358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</row>
    <row r="273" spans="1:26" ht="18" customHeight="1" x14ac:dyDescent="0.25">
      <c r="A273" s="358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</row>
    <row r="274" spans="1:26" ht="18" customHeight="1" x14ac:dyDescent="0.2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</row>
    <row r="275" spans="1:26" ht="18" customHeight="1" x14ac:dyDescent="0.25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</row>
    <row r="276" spans="1:26" ht="18" customHeight="1" x14ac:dyDescent="0.25">
      <c r="A276" s="358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</row>
    <row r="277" spans="1:26" ht="18" customHeight="1" x14ac:dyDescent="0.25">
      <c r="A277" s="358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</row>
    <row r="278" spans="1:26" ht="18" customHeight="1" x14ac:dyDescent="0.25">
      <c r="A278" s="358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</row>
    <row r="279" spans="1:26" ht="18" customHeight="1" x14ac:dyDescent="0.25">
      <c r="A279" s="358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</row>
    <row r="280" spans="1:26" ht="18" customHeight="1" x14ac:dyDescent="0.25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</row>
    <row r="281" spans="1:26" ht="18" customHeight="1" x14ac:dyDescent="0.25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</row>
    <row r="282" spans="1:26" ht="18" customHeight="1" x14ac:dyDescent="0.25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</row>
    <row r="283" spans="1:26" ht="18" customHeight="1" x14ac:dyDescent="0.25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</row>
    <row r="284" spans="1:26" ht="18" customHeight="1" x14ac:dyDescent="0.25">
      <c r="A284" s="358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</row>
    <row r="285" spans="1:26" ht="18" customHeight="1" x14ac:dyDescent="0.25">
      <c r="A285" s="358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</row>
    <row r="286" spans="1:26" ht="18" customHeight="1" x14ac:dyDescent="0.25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</row>
    <row r="287" spans="1:26" ht="18" customHeight="1" x14ac:dyDescent="0.25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</row>
    <row r="288" spans="1:26" ht="18" customHeight="1" x14ac:dyDescent="0.25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</row>
    <row r="289" spans="1:26" ht="18" customHeight="1" x14ac:dyDescent="0.25">
      <c r="A289" s="358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</row>
    <row r="290" spans="1:26" ht="18" customHeight="1" x14ac:dyDescent="0.25">
      <c r="A290" s="358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</row>
    <row r="291" spans="1:26" ht="18" customHeight="1" x14ac:dyDescent="0.25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</row>
    <row r="292" spans="1:26" ht="18" customHeight="1" x14ac:dyDescent="0.25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</row>
    <row r="293" spans="1:26" ht="18" customHeight="1" x14ac:dyDescent="0.25">
      <c r="A293" s="358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</row>
    <row r="294" spans="1:26" ht="18" customHeight="1" x14ac:dyDescent="0.25">
      <c r="A294" s="358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</row>
    <row r="295" spans="1:26" ht="18" customHeight="1" x14ac:dyDescent="0.25">
      <c r="A295" s="358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</row>
    <row r="296" spans="1:26" ht="18" customHeight="1" x14ac:dyDescent="0.25">
      <c r="A296" s="358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</row>
    <row r="297" spans="1:26" ht="18" customHeight="1" x14ac:dyDescent="0.25">
      <c r="A297" s="358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</row>
    <row r="298" spans="1:26" ht="18" customHeight="1" x14ac:dyDescent="0.2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</row>
    <row r="299" spans="1:26" ht="18" customHeight="1" x14ac:dyDescent="0.2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</row>
    <row r="300" spans="1:26" ht="18" customHeight="1" x14ac:dyDescent="0.2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</row>
    <row r="301" spans="1:26" ht="18" customHeight="1" x14ac:dyDescent="0.25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</row>
    <row r="302" spans="1:26" ht="18" customHeight="1" x14ac:dyDescent="0.25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</row>
    <row r="303" spans="1:26" ht="18" customHeight="1" x14ac:dyDescent="0.2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</row>
    <row r="304" spans="1:26" ht="18" customHeight="1" x14ac:dyDescent="0.25">
      <c r="A304" s="358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</row>
    <row r="305" spans="1:26" ht="18" customHeight="1" x14ac:dyDescent="0.25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</row>
    <row r="306" spans="1:26" ht="18" customHeight="1" x14ac:dyDescent="0.25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</row>
    <row r="307" spans="1:26" ht="18" customHeight="1" x14ac:dyDescent="0.25">
      <c r="A307" s="358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</row>
    <row r="308" spans="1:26" ht="18" customHeight="1" x14ac:dyDescent="0.25">
      <c r="A308" s="358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</row>
    <row r="309" spans="1:26" ht="18" customHeight="1" x14ac:dyDescent="0.25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</row>
    <row r="310" spans="1:26" ht="18" customHeight="1" x14ac:dyDescent="0.25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</row>
    <row r="311" spans="1:26" ht="18" customHeight="1" x14ac:dyDescent="0.25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</row>
    <row r="312" spans="1:26" ht="18" customHeight="1" x14ac:dyDescent="0.25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</row>
    <row r="313" spans="1:26" ht="18" customHeight="1" x14ac:dyDescent="0.25">
      <c r="A313" s="358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</row>
    <row r="314" spans="1:26" ht="18" customHeight="1" x14ac:dyDescent="0.25">
      <c r="A314" s="358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</row>
    <row r="315" spans="1:26" ht="18" customHeight="1" x14ac:dyDescent="0.25">
      <c r="A315" s="358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</row>
    <row r="316" spans="1:26" ht="18" customHeight="1" x14ac:dyDescent="0.25">
      <c r="A316" s="358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</row>
    <row r="317" spans="1:26" ht="18" customHeight="1" x14ac:dyDescent="0.25">
      <c r="A317" s="358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</row>
    <row r="318" spans="1:26" ht="18" customHeight="1" x14ac:dyDescent="0.25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</row>
    <row r="319" spans="1:26" ht="18" customHeight="1" x14ac:dyDescent="0.25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</row>
    <row r="320" spans="1:26" ht="18" customHeight="1" x14ac:dyDescent="0.25">
      <c r="A320" s="358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</row>
    <row r="321" spans="1:26" ht="18" customHeight="1" x14ac:dyDescent="0.25">
      <c r="A321" s="358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</row>
    <row r="322" spans="1:26" ht="18" customHeight="1" x14ac:dyDescent="0.25">
      <c r="A322" s="358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</row>
    <row r="323" spans="1:26" ht="18" customHeight="1" x14ac:dyDescent="0.25">
      <c r="A323" s="358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</row>
    <row r="324" spans="1:26" ht="18" customHeight="1" x14ac:dyDescent="0.25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</row>
    <row r="325" spans="1:26" ht="18" customHeight="1" x14ac:dyDescent="0.25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</row>
    <row r="326" spans="1:26" ht="18" customHeight="1" x14ac:dyDescent="0.25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</row>
    <row r="327" spans="1:26" ht="18" customHeight="1" x14ac:dyDescent="0.25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</row>
    <row r="328" spans="1:26" ht="18" customHeight="1" x14ac:dyDescent="0.25">
      <c r="A328" s="358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</row>
    <row r="329" spans="1:26" ht="18" customHeight="1" x14ac:dyDescent="0.25">
      <c r="A329" s="358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</row>
    <row r="330" spans="1:26" ht="18" customHeight="1" x14ac:dyDescent="0.25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</row>
    <row r="331" spans="1:26" ht="18" customHeight="1" x14ac:dyDescent="0.25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</row>
    <row r="332" spans="1:26" ht="18" customHeight="1" x14ac:dyDescent="0.25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</row>
    <row r="333" spans="1:26" ht="18" customHeight="1" x14ac:dyDescent="0.25">
      <c r="A333" s="358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</row>
    <row r="334" spans="1:26" ht="18" customHeight="1" x14ac:dyDescent="0.2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</row>
    <row r="335" spans="1:26" ht="18" customHeight="1" x14ac:dyDescent="0.25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</row>
    <row r="336" spans="1:26" ht="18" customHeight="1" x14ac:dyDescent="0.25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</row>
    <row r="337" spans="1:26" ht="18" customHeight="1" x14ac:dyDescent="0.25">
      <c r="A337" s="358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</row>
    <row r="338" spans="1:26" ht="18" customHeight="1" x14ac:dyDescent="0.25">
      <c r="A338" s="358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</row>
    <row r="339" spans="1:26" ht="18" customHeight="1" x14ac:dyDescent="0.25">
      <c r="A339" s="358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</row>
    <row r="340" spans="1:26" ht="18" customHeight="1" x14ac:dyDescent="0.25">
      <c r="A340" s="358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</row>
    <row r="341" spans="1:26" ht="18" customHeight="1" x14ac:dyDescent="0.25">
      <c r="A341" s="358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</row>
    <row r="342" spans="1:26" ht="18" customHeight="1" x14ac:dyDescent="0.25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</row>
    <row r="343" spans="1:26" ht="18" customHeight="1" x14ac:dyDescent="0.25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</row>
    <row r="344" spans="1:26" ht="18" customHeight="1" x14ac:dyDescent="0.25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</row>
    <row r="345" spans="1:26" ht="18" customHeight="1" x14ac:dyDescent="0.25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</row>
    <row r="346" spans="1:26" ht="18" customHeight="1" x14ac:dyDescent="0.25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</row>
    <row r="347" spans="1:26" ht="18" customHeight="1" x14ac:dyDescent="0.25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</row>
    <row r="348" spans="1:26" ht="18" customHeight="1" x14ac:dyDescent="0.25">
      <c r="A348" s="358"/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</row>
    <row r="349" spans="1:26" ht="18" customHeight="1" x14ac:dyDescent="0.25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</row>
    <row r="350" spans="1:26" ht="18" customHeight="1" x14ac:dyDescent="0.25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</row>
    <row r="351" spans="1:26" ht="18" customHeight="1" x14ac:dyDescent="0.25">
      <c r="A351" s="358"/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</row>
    <row r="352" spans="1:26" ht="18" customHeight="1" x14ac:dyDescent="0.25">
      <c r="A352" s="358"/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</row>
    <row r="353" spans="1:26" ht="18" customHeight="1" x14ac:dyDescent="0.25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</row>
    <row r="354" spans="1:26" ht="18" customHeight="1" x14ac:dyDescent="0.25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</row>
    <row r="355" spans="1:26" ht="18" customHeight="1" x14ac:dyDescent="0.25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</row>
    <row r="356" spans="1:26" ht="18" customHeight="1" x14ac:dyDescent="0.25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</row>
    <row r="357" spans="1:26" ht="18" customHeight="1" x14ac:dyDescent="0.25">
      <c r="A357" s="358"/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</row>
    <row r="358" spans="1:26" ht="18" customHeight="1" x14ac:dyDescent="0.25">
      <c r="A358" s="358"/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</row>
    <row r="359" spans="1:26" ht="18" customHeight="1" x14ac:dyDescent="0.25">
      <c r="A359" s="358"/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</row>
    <row r="360" spans="1:26" ht="18" customHeight="1" x14ac:dyDescent="0.25">
      <c r="A360" s="358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</row>
    <row r="361" spans="1:26" ht="18" customHeight="1" x14ac:dyDescent="0.25">
      <c r="A361" s="358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</row>
    <row r="362" spans="1:26" ht="18" customHeight="1" x14ac:dyDescent="0.25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</row>
    <row r="363" spans="1:26" ht="18" customHeight="1" x14ac:dyDescent="0.25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</row>
    <row r="364" spans="1:26" ht="18" customHeight="1" x14ac:dyDescent="0.25">
      <c r="A364" s="358"/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</row>
    <row r="365" spans="1:26" ht="18" customHeight="1" x14ac:dyDescent="0.25">
      <c r="A365" s="358"/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</row>
    <row r="366" spans="1:26" ht="18" customHeight="1" x14ac:dyDescent="0.25">
      <c r="A366" s="358"/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</row>
    <row r="367" spans="1:26" ht="18" customHeight="1" x14ac:dyDescent="0.25">
      <c r="A367" s="358"/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</row>
    <row r="368" spans="1:26" ht="18" customHeight="1" x14ac:dyDescent="0.25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</row>
    <row r="369" spans="1:26" ht="18" customHeight="1" x14ac:dyDescent="0.25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</row>
    <row r="370" spans="1:26" ht="18" customHeight="1" x14ac:dyDescent="0.25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</row>
    <row r="371" spans="1:26" ht="18" customHeight="1" x14ac:dyDescent="0.25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</row>
    <row r="372" spans="1:26" ht="18" customHeight="1" x14ac:dyDescent="0.25">
      <c r="A372" s="358"/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</row>
    <row r="373" spans="1:26" ht="18" customHeight="1" x14ac:dyDescent="0.25">
      <c r="A373" s="358"/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</row>
    <row r="374" spans="1:26" ht="18" customHeight="1" x14ac:dyDescent="0.25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</row>
    <row r="375" spans="1:26" ht="18" customHeight="1" x14ac:dyDescent="0.25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</row>
    <row r="376" spans="1:26" ht="18" customHeight="1" x14ac:dyDescent="0.25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</row>
    <row r="377" spans="1:26" ht="18" customHeight="1" x14ac:dyDescent="0.25">
      <c r="A377" s="358"/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</row>
    <row r="378" spans="1:26" ht="18" customHeight="1" x14ac:dyDescent="0.25">
      <c r="A378" s="358"/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</row>
    <row r="379" spans="1:26" ht="18" customHeight="1" x14ac:dyDescent="0.25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</row>
    <row r="380" spans="1:26" ht="18" customHeight="1" x14ac:dyDescent="0.25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</row>
    <row r="381" spans="1:26" ht="18" customHeight="1" x14ac:dyDescent="0.25">
      <c r="A381" s="358"/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</row>
    <row r="382" spans="1:26" ht="18" customHeight="1" x14ac:dyDescent="0.25">
      <c r="A382" s="358"/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</row>
    <row r="383" spans="1:26" ht="18" customHeight="1" x14ac:dyDescent="0.25">
      <c r="A383" s="358"/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</row>
    <row r="384" spans="1:26" ht="18" customHeight="1" x14ac:dyDescent="0.25">
      <c r="A384" s="358"/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</row>
    <row r="385" spans="1:26" ht="18" customHeight="1" x14ac:dyDescent="0.25">
      <c r="A385" s="358"/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</row>
    <row r="386" spans="1:26" ht="18" customHeight="1" x14ac:dyDescent="0.25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</row>
    <row r="387" spans="1:26" ht="18" customHeight="1" x14ac:dyDescent="0.25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</row>
    <row r="388" spans="1:26" ht="18" customHeight="1" x14ac:dyDescent="0.25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</row>
    <row r="389" spans="1:26" ht="18" customHeight="1" x14ac:dyDescent="0.25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ht="18" customHeight="1" x14ac:dyDescent="0.25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</row>
    <row r="391" spans="1:26" ht="18" customHeight="1" x14ac:dyDescent="0.25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</row>
    <row r="392" spans="1:26" ht="18" customHeight="1" x14ac:dyDescent="0.25">
      <c r="A392" s="358"/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</row>
    <row r="393" spans="1:26" ht="18" customHeight="1" x14ac:dyDescent="0.25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</row>
    <row r="394" spans="1:26" ht="18" customHeight="1" x14ac:dyDescent="0.25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</row>
    <row r="395" spans="1:26" ht="18" customHeight="1" x14ac:dyDescent="0.25">
      <c r="A395" s="358"/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</row>
    <row r="396" spans="1:26" ht="18" customHeight="1" x14ac:dyDescent="0.25">
      <c r="A396" s="358"/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</row>
    <row r="397" spans="1:26" ht="18" customHeight="1" x14ac:dyDescent="0.25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</row>
    <row r="398" spans="1:26" ht="18" customHeight="1" x14ac:dyDescent="0.25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</row>
    <row r="399" spans="1:26" ht="18" customHeight="1" x14ac:dyDescent="0.25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</row>
    <row r="400" spans="1:26" ht="18" customHeight="1" x14ac:dyDescent="0.25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</row>
    <row r="401" spans="1:26" ht="18" customHeight="1" x14ac:dyDescent="0.25">
      <c r="A401" s="358"/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</row>
    <row r="402" spans="1:26" ht="18" customHeight="1" x14ac:dyDescent="0.25">
      <c r="A402" s="358"/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</row>
    <row r="403" spans="1:26" ht="18" customHeight="1" x14ac:dyDescent="0.25">
      <c r="A403" s="358"/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</row>
    <row r="404" spans="1:26" ht="18" customHeight="1" x14ac:dyDescent="0.25">
      <c r="A404" s="358"/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</row>
    <row r="405" spans="1:26" ht="18" customHeight="1" x14ac:dyDescent="0.25">
      <c r="A405" s="358"/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</row>
    <row r="406" spans="1:26" ht="18" customHeight="1" x14ac:dyDescent="0.25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</row>
    <row r="407" spans="1:26" ht="18" customHeight="1" x14ac:dyDescent="0.25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</row>
    <row r="408" spans="1:26" ht="18" customHeight="1" x14ac:dyDescent="0.25">
      <c r="A408" s="358"/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</row>
    <row r="409" spans="1:26" ht="18" customHeight="1" x14ac:dyDescent="0.25">
      <c r="A409" s="358"/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</row>
    <row r="410" spans="1:26" ht="18" customHeight="1" x14ac:dyDescent="0.25">
      <c r="A410" s="358"/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</row>
    <row r="411" spans="1:26" ht="18" customHeight="1" x14ac:dyDescent="0.25">
      <c r="A411" s="358"/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</row>
    <row r="412" spans="1:26" ht="18" customHeight="1" x14ac:dyDescent="0.25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</row>
    <row r="413" spans="1:26" ht="18" customHeight="1" x14ac:dyDescent="0.25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</row>
    <row r="414" spans="1:26" ht="18" customHeight="1" x14ac:dyDescent="0.25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</row>
    <row r="415" spans="1:26" ht="18" customHeight="1" x14ac:dyDescent="0.25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</row>
    <row r="416" spans="1:26" ht="18" customHeight="1" x14ac:dyDescent="0.25">
      <c r="A416" s="358"/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</row>
    <row r="417" spans="1:26" ht="18" customHeight="1" x14ac:dyDescent="0.25">
      <c r="A417" s="358"/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</row>
    <row r="418" spans="1:26" ht="18" customHeight="1" x14ac:dyDescent="0.25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</row>
    <row r="419" spans="1:26" ht="18" customHeight="1" x14ac:dyDescent="0.25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</row>
    <row r="420" spans="1:26" ht="18" customHeight="1" x14ac:dyDescent="0.25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</row>
    <row r="421" spans="1:26" ht="18" customHeight="1" x14ac:dyDescent="0.25">
      <c r="A421" s="358"/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</row>
    <row r="422" spans="1:26" ht="18" customHeight="1" x14ac:dyDescent="0.25">
      <c r="A422" s="358"/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</row>
    <row r="423" spans="1:26" ht="18" customHeight="1" x14ac:dyDescent="0.25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</row>
    <row r="424" spans="1:26" ht="18" customHeight="1" x14ac:dyDescent="0.25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</row>
    <row r="425" spans="1:26" ht="18" customHeight="1" x14ac:dyDescent="0.25">
      <c r="A425" s="358"/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</row>
    <row r="426" spans="1:26" ht="18" customHeight="1" x14ac:dyDescent="0.25">
      <c r="A426" s="358"/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</row>
    <row r="427" spans="1:26" ht="18" customHeight="1" x14ac:dyDescent="0.25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</row>
    <row r="428" spans="1:26" ht="18" customHeight="1" x14ac:dyDescent="0.25">
      <c r="A428" s="358"/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</row>
    <row r="429" spans="1:26" ht="18" customHeight="1" x14ac:dyDescent="0.25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</row>
    <row r="430" spans="1:26" ht="18" customHeight="1" x14ac:dyDescent="0.25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</row>
    <row r="431" spans="1:26" ht="18" customHeight="1" x14ac:dyDescent="0.25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</row>
    <row r="432" spans="1:26" ht="18" customHeight="1" x14ac:dyDescent="0.25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</row>
    <row r="433" spans="1:26" ht="18" customHeight="1" x14ac:dyDescent="0.25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</row>
    <row r="434" spans="1:26" ht="18" customHeight="1" x14ac:dyDescent="0.25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</row>
    <row r="435" spans="1:26" ht="18" customHeight="1" x14ac:dyDescent="0.25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</row>
    <row r="436" spans="1:26" ht="18" customHeight="1" x14ac:dyDescent="0.25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</row>
    <row r="437" spans="1:26" ht="18" customHeight="1" x14ac:dyDescent="0.25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</row>
    <row r="438" spans="1:26" ht="18" customHeight="1" x14ac:dyDescent="0.25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</row>
    <row r="439" spans="1:26" ht="18" customHeight="1" x14ac:dyDescent="0.25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</row>
    <row r="440" spans="1:26" ht="18" customHeight="1" x14ac:dyDescent="0.25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</row>
    <row r="441" spans="1:26" ht="18" customHeight="1" x14ac:dyDescent="0.25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</row>
    <row r="442" spans="1:26" ht="18" customHeight="1" x14ac:dyDescent="0.25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</row>
    <row r="443" spans="1:26" ht="18" customHeight="1" x14ac:dyDescent="0.25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</row>
    <row r="444" spans="1:26" ht="18" customHeight="1" x14ac:dyDescent="0.25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</row>
    <row r="445" spans="1:26" ht="18" customHeight="1" x14ac:dyDescent="0.25">
      <c r="A445" s="358"/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</row>
    <row r="446" spans="1:26" ht="18" customHeight="1" x14ac:dyDescent="0.25">
      <c r="A446" s="358"/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</row>
    <row r="447" spans="1:26" ht="18" customHeight="1" x14ac:dyDescent="0.2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</row>
    <row r="448" spans="1:26" ht="18" customHeight="1" x14ac:dyDescent="0.25">
      <c r="A448" s="358"/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</row>
    <row r="449" spans="1:26" ht="18" customHeight="1" x14ac:dyDescent="0.25">
      <c r="A449" s="358"/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</row>
    <row r="450" spans="1:26" ht="18" customHeight="1" x14ac:dyDescent="0.25">
      <c r="A450" s="358"/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</row>
    <row r="451" spans="1:26" ht="18" customHeight="1" x14ac:dyDescent="0.25">
      <c r="A451" s="358"/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</row>
    <row r="452" spans="1:26" ht="18" customHeight="1" x14ac:dyDescent="0.25">
      <c r="A452" s="358"/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</row>
    <row r="453" spans="1:26" ht="18" customHeight="1" x14ac:dyDescent="0.25">
      <c r="A453" s="358"/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</row>
    <row r="454" spans="1:26" ht="18" customHeight="1" x14ac:dyDescent="0.25">
      <c r="A454" s="358"/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</row>
    <row r="455" spans="1:26" ht="18" customHeight="1" x14ac:dyDescent="0.25">
      <c r="A455" s="358"/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</row>
    <row r="456" spans="1:26" ht="18" customHeight="1" x14ac:dyDescent="0.25">
      <c r="A456" s="358"/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</row>
    <row r="457" spans="1:26" ht="18" customHeight="1" x14ac:dyDescent="0.25">
      <c r="A457" s="358"/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</row>
    <row r="458" spans="1:26" ht="18" customHeight="1" x14ac:dyDescent="0.25">
      <c r="A458" s="358"/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</row>
    <row r="459" spans="1:26" ht="18" customHeight="1" x14ac:dyDescent="0.25">
      <c r="A459" s="358"/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</row>
    <row r="460" spans="1:26" ht="18" customHeight="1" x14ac:dyDescent="0.25">
      <c r="A460" s="358"/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</row>
    <row r="461" spans="1:26" ht="18" customHeight="1" x14ac:dyDescent="0.25">
      <c r="A461" s="358"/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</row>
    <row r="462" spans="1:26" ht="18" customHeight="1" x14ac:dyDescent="0.25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</row>
    <row r="463" spans="1:26" ht="18" customHeight="1" x14ac:dyDescent="0.25">
      <c r="A463" s="358"/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</row>
    <row r="464" spans="1:26" ht="18" customHeight="1" x14ac:dyDescent="0.25">
      <c r="A464" s="358"/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</row>
    <row r="465" spans="1:26" ht="18" customHeight="1" x14ac:dyDescent="0.25">
      <c r="A465" s="358"/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</row>
    <row r="466" spans="1:26" ht="18" customHeight="1" x14ac:dyDescent="0.25">
      <c r="A466" s="358"/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</row>
    <row r="467" spans="1:26" ht="18" customHeight="1" x14ac:dyDescent="0.25">
      <c r="A467" s="358"/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</row>
    <row r="468" spans="1:26" ht="18" customHeight="1" x14ac:dyDescent="0.25">
      <c r="A468" s="358"/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</row>
    <row r="469" spans="1:26" ht="18" customHeight="1" x14ac:dyDescent="0.25">
      <c r="A469" s="358"/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</row>
    <row r="470" spans="1:26" ht="18" customHeight="1" x14ac:dyDescent="0.25">
      <c r="A470" s="358"/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</row>
    <row r="471" spans="1:26" ht="18" customHeight="1" x14ac:dyDescent="0.2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</row>
    <row r="472" spans="1:26" ht="18" customHeight="1" x14ac:dyDescent="0.2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</row>
    <row r="473" spans="1:26" ht="18" customHeight="1" x14ac:dyDescent="0.2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</row>
    <row r="474" spans="1:26" ht="18" customHeight="1" x14ac:dyDescent="0.2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</row>
    <row r="475" spans="1:26" ht="18" customHeight="1" x14ac:dyDescent="0.2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</row>
    <row r="476" spans="1:26" ht="18" customHeight="1" x14ac:dyDescent="0.2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</row>
    <row r="477" spans="1:26" ht="18" customHeight="1" x14ac:dyDescent="0.2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</row>
    <row r="478" spans="1:26" ht="18" customHeight="1" x14ac:dyDescent="0.2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</row>
    <row r="479" spans="1:26" ht="18" customHeight="1" x14ac:dyDescent="0.2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</row>
    <row r="480" spans="1:26" ht="18" customHeight="1" x14ac:dyDescent="0.2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ht="18" customHeight="1" x14ac:dyDescent="0.2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ht="18" customHeight="1" x14ac:dyDescent="0.2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ht="18" customHeight="1" x14ac:dyDescent="0.2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ht="18" customHeight="1" x14ac:dyDescent="0.2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ht="18" customHeight="1" x14ac:dyDescent="0.2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ht="18" customHeight="1" x14ac:dyDescent="0.2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ht="18" customHeight="1" x14ac:dyDescent="0.25">
      <c r="A487" s="358"/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ht="18" customHeight="1" x14ac:dyDescent="0.25">
      <c r="A488" s="358"/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ht="18" customHeight="1" x14ac:dyDescent="0.25">
      <c r="A489" s="358"/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ht="18" customHeight="1" x14ac:dyDescent="0.25">
      <c r="A490" s="358"/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ht="18" customHeight="1" x14ac:dyDescent="0.25">
      <c r="A491" s="358"/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ht="18" customHeight="1" x14ac:dyDescent="0.25">
      <c r="A492" s="358"/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ht="18" customHeight="1" x14ac:dyDescent="0.25">
      <c r="A493" s="358"/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ht="18" customHeight="1" x14ac:dyDescent="0.25">
      <c r="A494" s="358"/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ht="18" customHeight="1" x14ac:dyDescent="0.25">
      <c r="A495" s="358"/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ht="18" customHeight="1" x14ac:dyDescent="0.25">
      <c r="A496" s="358"/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ht="18" customHeight="1" x14ac:dyDescent="0.25">
      <c r="A497" s="358"/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ht="18" customHeight="1" x14ac:dyDescent="0.25">
      <c r="A498" s="358"/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ht="18" customHeight="1" x14ac:dyDescent="0.25">
      <c r="A499" s="358"/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ht="18" customHeight="1" x14ac:dyDescent="0.25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</row>
    <row r="501" spans="1:26" ht="18" customHeight="1" x14ac:dyDescent="0.25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</row>
    <row r="502" spans="1:26" ht="18" customHeight="1" x14ac:dyDescent="0.25">
      <c r="A502" s="358"/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</row>
    <row r="503" spans="1:26" ht="18" customHeight="1" x14ac:dyDescent="0.25">
      <c r="A503" s="358"/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</row>
    <row r="504" spans="1:26" ht="18" customHeight="1" x14ac:dyDescent="0.25">
      <c r="A504" s="358"/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</row>
    <row r="505" spans="1:26" ht="18" customHeight="1" x14ac:dyDescent="0.25">
      <c r="A505" s="358"/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</row>
    <row r="506" spans="1:26" ht="18" customHeight="1" x14ac:dyDescent="0.25">
      <c r="A506" s="358"/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</row>
    <row r="507" spans="1:26" ht="18" customHeight="1" x14ac:dyDescent="0.25">
      <c r="A507" s="358"/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</row>
    <row r="508" spans="1:26" ht="18" customHeight="1" x14ac:dyDescent="0.25">
      <c r="A508" s="358"/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</row>
    <row r="509" spans="1:26" ht="18" customHeight="1" x14ac:dyDescent="0.25">
      <c r="A509" s="358"/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</row>
    <row r="510" spans="1:26" ht="18" customHeight="1" x14ac:dyDescent="0.25">
      <c r="A510" s="358"/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</row>
    <row r="511" spans="1:26" ht="18" customHeight="1" x14ac:dyDescent="0.25">
      <c r="A511" s="358"/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</row>
    <row r="512" spans="1:26" ht="18" customHeight="1" x14ac:dyDescent="0.25">
      <c r="A512" s="358"/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</row>
    <row r="513" spans="1:26" ht="18" customHeight="1" x14ac:dyDescent="0.25">
      <c r="A513" s="358"/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</row>
    <row r="514" spans="1:26" ht="18" customHeight="1" x14ac:dyDescent="0.25">
      <c r="A514" s="358"/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</row>
    <row r="515" spans="1:26" ht="18" customHeight="1" x14ac:dyDescent="0.25">
      <c r="A515" s="358"/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</row>
    <row r="516" spans="1:26" ht="18" customHeight="1" x14ac:dyDescent="0.25">
      <c r="A516" s="358"/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</row>
    <row r="517" spans="1:26" ht="18" customHeight="1" x14ac:dyDescent="0.25">
      <c r="A517" s="358"/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</row>
    <row r="518" spans="1:26" ht="18" customHeight="1" x14ac:dyDescent="0.25">
      <c r="A518" s="358"/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</row>
    <row r="519" spans="1:26" ht="18" customHeight="1" x14ac:dyDescent="0.25">
      <c r="A519" s="358"/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</row>
    <row r="520" spans="1:26" ht="18" customHeight="1" x14ac:dyDescent="0.25">
      <c r="A520" s="358"/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</row>
    <row r="521" spans="1:26" ht="18" customHeight="1" x14ac:dyDescent="0.25">
      <c r="A521" s="358"/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</row>
    <row r="522" spans="1:26" ht="18" customHeight="1" x14ac:dyDescent="0.25">
      <c r="A522" s="358"/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</row>
    <row r="523" spans="1:26" ht="18" customHeight="1" x14ac:dyDescent="0.25">
      <c r="A523" s="358"/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</row>
    <row r="524" spans="1:26" ht="18" customHeight="1" x14ac:dyDescent="0.25">
      <c r="A524" s="358"/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</row>
    <row r="525" spans="1:26" ht="18" customHeight="1" x14ac:dyDescent="0.25">
      <c r="A525" s="358"/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</row>
    <row r="526" spans="1:26" ht="18" customHeight="1" x14ac:dyDescent="0.25">
      <c r="A526" s="358"/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</row>
    <row r="527" spans="1:26" ht="18" customHeight="1" x14ac:dyDescent="0.25">
      <c r="A527" s="358"/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</row>
    <row r="528" spans="1:26" ht="18" customHeight="1" x14ac:dyDescent="0.25">
      <c r="A528" s="358"/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</row>
    <row r="529" spans="1:26" ht="18" customHeight="1" x14ac:dyDescent="0.25">
      <c r="A529" s="358"/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</row>
    <row r="530" spans="1:26" ht="18" customHeight="1" x14ac:dyDescent="0.25">
      <c r="A530" s="358"/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</row>
    <row r="531" spans="1:26" ht="18" customHeight="1" x14ac:dyDescent="0.25">
      <c r="A531" s="358"/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</row>
    <row r="532" spans="1:26" ht="18" customHeight="1" x14ac:dyDescent="0.25">
      <c r="A532" s="358"/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</row>
    <row r="533" spans="1:26" ht="18" customHeight="1" x14ac:dyDescent="0.25">
      <c r="A533" s="358"/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</row>
    <row r="534" spans="1:26" ht="18" customHeight="1" x14ac:dyDescent="0.25">
      <c r="A534" s="358"/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</row>
    <row r="535" spans="1:26" ht="18" customHeight="1" x14ac:dyDescent="0.25">
      <c r="A535" s="358"/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</row>
    <row r="536" spans="1:26" ht="18" customHeight="1" x14ac:dyDescent="0.25">
      <c r="A536" s="358"/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</row>
    <row r="537" spans="1:26" ht="18" customHeight="1" x14ac:dyDescent="0.25">
      <c r="A537" s="358"/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</row>
    <row r="538" spans="1:26" ht="18" customHeight="1" x14ac:dyDescent="0.25">
      <c r="A538" s="358"/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</row>
    <row r="539" spans="1:26" ht="18" customHeight="1" x14ac:dyDescent="0.25">
      <c r="A539" s="358"/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</row>
    <row r="540" spans="1:26" ht="18" customHeight="1" x14ac:dyDescent="0.25">
      <c r="A540" s="358"/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</row>
    <row r="541" spans="1:26" ht="18" customHeight="1" x14ac:dyDescent="0.25">
      <c r="A541" s="358"/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</row>
    <row r="542" spans="1:26" ht="18" customHeight="1" x14ac:dyDescent="0.25">
      <c r="A542" s="358"/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</row>
    <row r="543" spans="1:26" ht="18" customHeight="1" x14ac:dyDescent="0.25">
      <c r="A543" s="358"/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</row>
    <row r="544" spans="1:26" ht="18" customHeight="1" x14ac:dyDescent="0.25">
      <c r="A544" s="358"/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</row>
    <row r="545" spans="1:26" ht="18" customHeight="1" x14ac:dyDescent="0.25">
      <c r="A545" s="358"/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</row>
    <row r="546" spans="1:26" ht="18" customHeight="1" x14ac:dyDescent="0.25">
      <c r="A546" s="358"/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</row>
    <row r="547" spans="1:26" ht="18" customHeight="1" x14ac:dyDescent="0.25">
      <c r="A547" s="358"/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</row>
    <row r="548" spans="1:26" ht="18" customHeight="1" x14ac:dyDescent="0.25">
      <c r="A548" s="358"/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</row>
    <row r="549" spans="1:26" ht="18" customHeight="1" x14ac:dyDescent="0.25">
      <c r="A549" s="358"/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</row>
    <row r="550" spans="1:26" ht="18" customHeight="1" x14ac:dyDescent="0.25">
      <c r="A550" s="358"/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</row>
    <row r="551" spans="1:26" ht="18" customHeight="1" x14ac:dyDescent="0.25">
      <c r="A551" s="358"/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</row>
    <row r="552" spans="1:26" ht="18" customHeight="1" x14ac:dyDescent="0.25">
      <c r="A552" s="358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</row>
    <row r="553" spans="1:26" ht="18" customHeight="1" x14ac:dyDescent="0.25">
      <c r="A553" s="358"/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</row>
    <row r="554" spans="1:26" ht="18" customHeight="1" x14ac:dyDescent="0.25">
      <c r="A554" s="358"/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</row>
    <row r="555" spans="1:26" ht="18" customHeight="1" x14ac:dyDescent="0.25">
      <c r="A555" s="358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</row>
    <row r="556" spans="1:26" ht="18" customHeight="1" x14ac:dyDescent="0.25">
      <c r="A556" s="358"/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</row>
    <row r="557" spans="1:26" ht="18" customHeight="1" x14ac:dyDescent="0.25">
      <c r="A557" s="358"/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</row>
    <row r="558" spans="1:26" ht="18" customHeight="1" x14ac:dyDescent="0.25">
      <c r="A558" s="358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</row>
    <row r="559" spans="1:26" ht="18" customHeight="1" x14ac:dyDescent="0.25">
      <c r="A559" s="358"/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</row>
    <row r="560" spans="1:26" ht="18" customHeight="1" x14ac:dyDescent="0.25">
      <c r="A560" s="358"/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</row>
    <row r="561" spans="1:26" ht="18" customHeight="1" x14ac:dyDescent="0.25">
      <c r="A561" s="358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</row>
    <row r="562" spans="1:26" ht="18" customHeight="1" x14ac:dyDescent="0.25">
      <c r="A562" s="358"/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</row>
    <row r="563" spans="1:26" ht="18" customHeight="1" x14ac:dyDescent="0.25">
      <c r="A563" s="358"/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</row>
    <row r="564" spans="1:26" ht="18" customHeight="1" x14ac:dyDescent="0.25">
      <c r="A564" s="358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</row>
    <row r="565" spans="1:26" ht="18" customHeight="1" x14ac:dyDescent="0.25">
      <c r="A565" s="358"/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</row>
    <row r="566" spans="1:26" ht="18" customHeight="1" x14ac:dyDescent="0.25">
      <c r="A566" s="358"/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</row>
    <row r="567" spans="1:26" ht="18" customHeight="1" x14ac:dyDescent="0.25">
      <c r="A567" s="358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</row>
    <row r="568" spans="1:26" ht="18" customHeight="1" x14ac:dyDescent="0.2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</row>
    <row r="569" spans="1:26" ht="18" customHeight="1" x14ac:dyDescent="0.25">
      <c r="A569" s="358"/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</row>
    <row r="570" spans="1:26" ht="18" customHeight="1" x14ac:dyDescent="0.25">
      <c r="A570" s="358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</row>
    <row r="571" spans="1:26" ht="18" customHeight="1" x14ac:dyDescent="0.25">
      <c r="A571" s="358"/>
      <c r="B571" s="358"/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</row>
    <row r="572" spans="1:26" ht="18" customHeight="1" x14ac:dyDescent="0.25">
      <c r="A572" s="358"/>
      <c r="B572" s="358"/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</row>
    <row r="573" spans="1:26" ht="18" customHeight="1" x14ac:dyDescent="0.25">
      <c r="A573" s="358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</row>
    <row r="574" spans="1:26" ht="18" customHeight="1" x14ac:dyDescent="0.25">
      <c r="A574" s="358"/>
      <c r="B574" s="358"/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</row>
    <row r="575" spans="1:26" ht="18" customHeight="1" x14ac:dyDescent="0.25">
      <c r="A575" s="358"/>
      <c r="B575" s="358"/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</row>
    <row r="576" spans="1:26" ht="18" customHeight="1" x14ac:dyDescent="0.25">
      <c r="A576" s="358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</row>
    <row r="577" spans="1:26" ht="18" customHeight="1" x14ac:dyDescent="0.25">
      <c r="A577" s="358"/>
      <c r="B577" s="358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</row>
    <row r="578" spans="1:26" ht="18" customHeight="1" x14ac:dyDescent="0.25">
      <c r="A578" s="358"/>
      <c r="B578" s="358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</row>
    <row r="579" spans="1:26" ht="18" customHeight="1" x14ac:dyDescent="0.25">
      <c r="A579" s="358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</row>
    <row r="580" spans="1:26" ht="18" customHeight="1" x14ac:dyDescent="0.25">
      <c r="A580" s="358"/>
      <c r="B580" s="358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</row>
    <row r="581" spans="1:26" ht="18" customHeight="1" x14ac:dyDescent="0.25">
      <c r="A581" s="358"/>
      <c r="B581" s="358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</row>
    <row r="582" spans="1:26" ht="18" customHeight="1" x14ac:dyDescent="0.25">
      <c r="A582" s="358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</row>
    <row r="583" spans="1:26" ht="18" customHeight="1" x14ac:dyDescent="0.25">
      <c r="A583" s="358"/>
      <c r="B583" s="358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</row>
    <row r="584" spans="1:26" ht="18" customHeight="1" x14ac:dyDescent="0.25">
      <c r="A584" s="358"/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</row>
    <row r="585" spans="1:26" ht="18" customHeight="1" x14ac:dyDescent="0.25">
      <c r="A585" s="358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</row>
    <row r="586" spans="1:26" ht="18" customHeight="1" x14ac:dyDescent="0.25">
      <c r="A586" s="358"/>
      <c r="B586" s="358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</row>
    <row r="587" spans="1:26" ht="18" customHeight="1" x14ac:dyDescent="0.25">
      <c r="A587" s="358"/>
      <c r="B587" s="358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</row>
    <row r="588" spans="1:26" ht="18" customHeight="1" x14ac:dyDescent="0.25">
      <c r="A588" s="358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</row>
    <row r="589" spans="1:26" ht="18" customHeight="1" x14ac:dyDescent="0.25">
      <c r="A589" s="358"/>
      <c r="B589" s="358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</row>
    <row r="590" spans="1:26" ht="18" customHeight="1" x14ac:dyDescent="0.25">
      <c r="A590" s="358"/>
      <c r="B590" s="358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</row>
    <row r="591" spans="1:26" ht="18" customHeight="1" x14ac:dyDescent="0.25">
      <c r="A591" s="358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</row>
    <row r="592" spans="1:26" ht="18" customHeight="1" x14ac:dyDescent="0.25">
      <c r="A592" s="358"/>
      <c r="B592" s="358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</row>
    <row r="593" spans="1:26" ht="18" customHeight="1" x14ac:dyDescent="0.25">
      <c r="A593" s="358"/>
      <c r="B593" s="358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</row>
    <row r="594" spans="1:26" ht="18" customHeight="1" x14ac:dyDescent="0.25">
      <c r="A594" s="358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</row>
    <row r="595" spans="1:26" ht="18" customHeight="1" x14ac:dyDescent="0.25">
      <c r="A595" s="358"/>
      <c r="B595" s="358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</row>
    <row r="596" spans="1:26" ht="18" customHeight="1" x14ac:dyDescent="0.25">
      <c r="A596" s="358"/>
      <c r="B596" s="358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</row>
    <row r="597" spans="1:26" ht="18" customHeight="1" x14ac:dyDescent="0.25">
      <c r="A597" s="358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</row>
    <row r="598" spans="1:26" ht="18" customHeight="1" x14ac:dyDescent="0.25">
      <c r="A598" s="358"/>
      <c r="B598" s="358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</row>
    <row r="599" spans="1:26" ht="18" customHeight="1" x14ac:dyDescent="0.25">
      <c r="A599" s="358"/>
      <c r="B599" s="358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</row>
    <row r="600" spans="1:26" ht="18" customHeight="1" x14ac:dyDescent="0.25">
      <c r="A600" s="358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</row>
    <row r="601" spans="1:26" ht="18" customHeight="1" x14ac:dyDescent="0.25">
      <c r="A601" s="358"/>
      <c r="B601" s="358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</row>
    <row r="602" spans="1:26" ht="18" customHeight="1" x14ac:dyDescent="0.25">
      <c r="A602" s="358"/>
      <c r="B602" s="358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</row>
    <row r="603" spans="1:26" ht="18" customHeight="1" x14ac:dyDescent="0.25">
      <c r="A603" s="358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</row>
    <row r="604" spans="1:26" ht="18" customHeight="1" x14ac:dyDescent="0.25">
      <c r="A604" s="358"/>
      <c r="B604" s="358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</row>
    <row r="605" spans="1:26" ht="18" customHeight="1" x14ac:dyDescent="0.25">
      <c r="A605" s="358"/>
      <c r="B605" s="358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</row>
    <row r="606" spans="1:26" ht="18" customHeight="1" x14ac:dyDescent="0.25">
      <c r="A606" s="358"/>
      <c r="B606" s="358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</row>
    <row r="607" spans="1:26" ht="18" customHeight="1" x14ac:dyDescent="0.25">
      <c r="A607" s="358"/>
      <c r="B607" s="358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</row>
    <row r="608" spans="1:26" ht="18" customHeight="1" x14ac:dyDescent="0.25">
      <c r="A608" s="358"/>
      <c r="B608" s="358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</row>
    <row r="609" spans="1:26" ht="18" customHeight="1" x14ac:dyDescent="0.25">
      <c r="A609" s="358"/>
      <c r="B609" s="358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</row>
    <row r="610" spans="1:26" ht="18" customHeight="1" x14ac:dyDescent="0.25">
      <c r="A610" s="358"/>
      <c r="B610" s="358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</row>
    <row r="611" spans="1:26" ht="18" customHeight="1" x14ac:dyDescent="0.25">
      <c r="A611" s="358"/>
      <c r="B611" s="358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</row>
    <row r="612" spans="1:26" ht="18" customHeight="1" x14ac:dyDescent="0.25">
      <c r="A612" s="358"/>
      <c r="B612" s="358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</row>
    <row r="613" spans="1:26" ht="18" customHeight="1" x14ac:dyDescent="0.25">
      <c r="A613" s="358"/>
      <c r="B613" s="358"/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</row>
    <row r="614" spans="1:26" ht="18" customHeight="1" x14ac:dyDescent="0.25">
      <c r="A614" s="358"/>
      <c r="B614" s="358"/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</row>
    <row r="615" spans="1:26" ht="18" customHeight="1" x14ac:dyDescent="0.25">
      <c r="A615" s="358"/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</row>
    <row r="616" spans="1:26" ht="18" customHeight="1" x14ac:dyDescent="0.25">
      <c r="A616" s="358"/>
      <c r="B616" s="358"/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</row>
    <row r="617" spans="1:26" ht="18" customHeight="1" x14ac:dyDescent="0.25">
      <c r="A617" s="358"/>
      <c r="B617" s="358"/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</row>
    <row r="618" spans="1:26" ht="18" customHeight="1" x14ac:dyDescent="0.25">
      <c r="A618" s="358"/>
      <c r="B618" s="358"/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</row>
    <row r="619" spans="1:26" ht="18" customHeight="1" x14ac:dyDescent="0.25">
      <c r="A619" s="358"/>
      <c r="B619" s="358"/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</row>
    <row r="620" spans="1:26" ht="18" customHeight="1" x14ac:dyDescent="0.25">
      <c r="A620" s="358"/>
      <c r="B620" s="358"/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</row>
    <row r="621" spans="1:26" ht="18" customHeight="1" x14ac:dyDescent="0.25">
      <c r="A621" s="358"/>
      <c r="B621" s="358"/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</row>
    <row r="622" spans="1:26" ht="18" customHeight="1" x14ac:dyDescent="0.25">
      <c r="A622" s="358"/>
      <c r="B622" s="358"/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</row>
    <row r="623" spans="1:26" ht="18" customHeight="1" x14ac:dyDescent="0.25">
      <c r="A623" s="358"/>
      <c r="B623" s="358"/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</row>
    <row r="624" spans="1:26" ht="18" customHeight="1" x14ac:dyDescent="0.25">
      <c r="A624" s="358"/>
      <c r="B624" s="358"/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</row>
    <row r="625" spans="1:26" ht="18" customHeight="1" x14ac:dyDescent="0.25">
      <c r="A625" s="358"/>
      <c r="B625" s="358"/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</row>
    <row r="626" spans="1:26" ht="18" customHeight="1" x14ac:dyDescent="0.25">
      <c r="A626" s="358"/>
      <c r="B626" s="358"/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</row>
    <row r="627" spans="1:26" ht="18" customHeight="1" x14ac:dyDescent="0.2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</row>
    <row r="628" spans="1:26" ht="18" customHeight="1" x14ac:dyDescent="0.25">
      <c r="A628" s="358"/>
      <c r="B628" s="358"/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</row>
    <row r="629" spans="1:26" ht="18" customHeight="1" x14ac:dyDescent="0.25">
      <c r="A629" s="358"/>
      <c r="B629" s="358"/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</row>
    <row r="630" spans="1:26" ht="18" customHeight="1" x14ac:dyDescent="0.25">
      <c r="A630" s="358"/>
      <c r="B630" s="358"/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</row>
    <row r="631" spans="1:26" ht="18" customHeight="1" x14ac:dyDescent="0.25">
      <c r="A631" s="358"/>
      <c r="B631" s="358"/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</row>
    <row r="632" spans="1:26" ht="18" customHeight="1" x14ac:dyDescent="0.25">
      <c r="A632" s="358"/>
      <c r="B632" s="358"/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</row>
    <row r="633" spans="1:26" ht="18" customHeight="1" x14ac:dyDescent="0.25">
      <c r="A633" s="358"/>
      <c r="B633" s="358"/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</row>
    <row r="634" spans="1:26" ht="18" customHeight="1" x14ac:dyDescent="0.25">
      <c r="A634" s="358"/>
      <c r="B634" s="358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</row>
    <row r="635" spans="1:26" ht="18" customHeight="1" x14ac:dyDescent="0.25">
      <c r="A635" s="358"/>
      <c r="B635" s="358"/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</row>
    <row r="636" spans="1:26" ht="18" customHeight="1" x14ac:dyDescent="0.25">
      <c r="A636" s="358"/>
      <c r="B636" s="358"/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</row>
    <row r="637" spans="1:26" ht="18" customHeight="1" x14ac:dyDescent="0.25">
      <c r="A637" s="358"/>
      <c r="B637" s="358"/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</row>
    <row r="638" spans="1:26" ht="18" customHeight="1" x14ac:dyDescent="0.25">
      <c r="A638" s="358"/>
      <c r="B638" s="358"/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</row>
    <row r="639" spans="1:26" ht="18" customHeight="1" x14ac:dyDescent="0.25">
      <c r="A639" s="358"/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</row>
    <row r="640" spans="1:26" ht="18" customHeight="1" x14ac:dyDescent="0.25">
      <c r="A640" s="358"/>
      <c r="B640" s="358"/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</row>
    <row r="641" spans="1:26" ht="18" customHeight="1" x14ac:dyDescent="0.25">
      <c r="A641" s="358"/>
      <c r="B641" s="358"/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</row>
    <row r="642" spans="1:26" ht="18" customHeight="1" x14ac:dyDescent="0.25">
      <c r="A642" s="358"/>
      <c r="B642" s="358"/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</row>
    <row r="643" spans="1:26" ht="18" customHeight="1" x14ac:dyDescent="0.25">
      <c r="A643" s="358"/>
      <c r="B643" s="358"/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</row>
    <row r="644" spans="1:26" ht="18" customHeight="1" x14ac:dyDescent="0.25">
      <c r="A644" s="358"/>
      <c r="B644" s="358"/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</row>
    <row r="645" spans="1:26" ht="18" customHeight="1" x14ac:dyDescent="0.25">
      <c r="A645" s="358"/>
      <c r="B645" s="358"/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</row>
    <row r="646" spans="1:26" ht="18" customHeight="1" x14ac:dyDescent="0.25">
      <c r="A646" s="358"/>
      <c r="B646" s="358"/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</row>
    <row r="647" spans="1:26" ht="18" customHeight="1" x14ac:dyDescent="0.25">
      <c r="A647" s="358"/>
      <c r="B647" s="358"/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</row>
    <row r="648" spans="1:26" ht="18" customHeight="1" x14ac:dyDescent="0.25">
      <c r="A648" s="358"/>
      <c r="B648" s="358"/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</row>
    <row r="649" spans="1:26" ht="18" customHeight="1" x14ac:dyDescent="0.25">
      <c r="A649" s="358"/>
      <c r="B649" s="358"/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</row>
    <row r="650" spans="1:26" ht="18" customHeight="1" x14ac:dyDescent="0.25">
      <c r="A650" s="358"/>
      <c r="B650" s="358"/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</row>
    <row r="651" spans="1:26" ht="18" customHeight="1" x14ac:dyDescent="0.25">
      <c r="A651" s="358"/>
      <c r="B651" s="358"/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</row>
    <row r="652" spans="1:26" ht="18" customHeight="1" x14ac:dyDescent="0.25">
      <c r="A652" s="358"/>
      <c r="B652" s="358"/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</row>
    <row r="653" spans="1:26" ht="18" customHeight="1" x14ac:dyDescent="0.25">
      <c r="A653" s="358"/>
      <c r="B653" s="358"/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</row>
    <row r="654" spans="1:26" ht="18" customHeight="1" x14ac:dyDescent="0.25">
      <c r="A654" s="358"/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</row>
    <row r="655" spans="1:26" ht="18" customHeight="1" x14ac:dyDescent="0.25">
      <c r="A655" s="358"/>
      <c r="B655" s="358"/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</row>
    <row r="656" spans="1:26" ht="18" customHeight="1" x14ac:dyDescent="0.25">
      <c r="A656" s="358"/>
      <c r="B656" s="358"/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</row>
    <row r="657" spans="1:26" ht="18" customHeight="1" x14ac:dyDescent="0.25">
      <c r="A657" s="358"/>
      <c r="B657" s="358"/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</row>
    <row r="658" spans="1:26" ht="18" customHeight="1" x14ac:dyDescent="0.25">
      <c r="A658" s="358"/>
      <c r="B658" s="358"/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</row>
    <row r="659" spans="1:26" ht="18" customHeight="1" x14ac:dyDescent="0.25">
      <c r="A659" s="358"/>
      <c r="B659" s="358"/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</row>
    <row r="660" spans="1:26" ht="18" customHeight="1" x14ac:dyDescent="0.25">
      <c r="A660" s="358"/>
      <c r="B660" s="358"/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</row>
    <row r="661" spans="1:26" ht="18" customHeight="1" x14ac:dyDescent="0.25">
      <c r="A661" s="358"/>
      <c r="B661" s="358"/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</row>
    <row r="662" spans="1:26" ht="18" customHeight="1" x14ac:dyDescent="0.25">
      <c r="A662" s="358"/>
      <c r="B662" s="358"/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</row>
    <row r="663" spans="1:26" ht="18" customHeight="1" x14ac:dyDescent="0.25">
      <c r="A663" s="358"/>
      <c r="B663" s="358"/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</row>
    <row r="664" spans="1:26" ht="18" customHeight="1" x14ac:dyDescent="0.25">
      <c r="A664" s="358"/>
      <c r="B664" s="358"/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</row>
    <row r="665" spans="1:26" ht="18" customHeight="1" x14ac:dyDescent="0.25">
      <c r="A665" s="358"/>
      <c r="B665" s="358"/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</row>
    <row r="666" spans="1:26" ht="18" customHeight="1" x14ac:dyDescent="0.25">
      <c r="A666" s="358"/>
      <c r="B666" s="358"/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</row>
    <row r="667" spans="1:26" ht="18" customHeight="1" x14ac:dyDescent="0.25">
      <c r="A667" s="358"/>
      <c r="B667" s="358"/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</row>
    <row r="668" spans="1:26" ht="18" customHeight="1" x14ac:dyDescent="0.25">
      <c r="A668" s="358"/>
      <c r="B668" s="358"/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</row>
    <row r="669" spans="1:26" ht="18" customHeight="1" x14ac:dyDescent="0.25">
      <c r="A669" s="358"/>
      <c r="B669" s="358"/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</row>
    <row r="670" spans="1:26" ht="18" customHeight="1" x14ac:dyDescent="0.25">
      <c r="A670" s="358"/>
      <c r="B670" s="358"/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</row>
    <row r="671" spans="1:26" ht="18" customHeight="1" x14ac:dyDescent="0.25">
      <c r="A671" s="358"/>
      <c r="B671" s="358"/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</row>
    <row r="672" spans="1:26" ht="18" customHeight="1" x14ac:dyDescent="0.25">
      <c r="A672" s="358"/>
      <c r="B672" s="358"/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</row>
    <row r="673" spans="1:26" ht="18" customHeight="1" x14ac:dyDescent="0.25">
      <c r="A673" s="358"/>
      <c r="B673" s="358"/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</row>
    <row r="674" spans="1:26" ht="18" customHeight="1" x14ac:dyDescent="0.25">
      <c r="A674" s="358"/>
      <c r="B674" s="358"/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</row>
    <row r="675" spans="1:26" ht="18" customHeight="1" x14ac:dyDescent="0.25">
      <c r="A675" s="358"/>
      <c r="B675" s="358"/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</row>
    <row r="676" spans="1:26" ht="18" customHeight="1" x14ac:dyDescent="0.25">
      <c r="A676" s="358"/>
      <c r="B676" s="358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</row>
    <row r="677" spans="1:26" ht="18" customHeight="1" x14ac:dyDescent="0.25">
      <c r="A677" s="358"/>
      <c r="B677" s="358"/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</row>
    <row r="678" spans="1:26" ht="18" customHeight="1" x14ac:dyDescent="0.25">
      <c r="A678" s="358"/>
      <c r="B678" s="358"/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</row>
    <row r="679" spans="1:26" ht="18" customHeight="1" x14ac:dyDescent="0.25">
      <c r="A679" s="358"/>
      <c r="B679" s="358"/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</row>
    <row r="680" spans="1:26" ht="18" customHeight="1" x14ac:dyDescent="0.25">
      <c r="A680" s="358"/>
      <c r="B680" s="358"/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</row>
    <row r="681" spans="1:26" ht="18" customHeight="1" x14ac:dyDescent="0.25">
      <c r="A681" s="358"/>
      <c r="B681" s="358"/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</row>
    <row r="682" spans="1:26" ht="18" customHeight="1" x14ac:dyDescent="0.25">
      <c r="A682" s="358"/>
      <c r="B682" s="358"/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</row>
    <row r="683" spans="1:26" ht="18" customHeight="1" x14ac:dyDescent="0.25">
      <c r="A683" s="358"/>
      <c r="B683" s="358"/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</row>
    <row r="684" spans="1:26" ht="18" customHeight="1" x14ac:dyDescent="0.25">
      <c r="A684" s="358"/>
      <c r="B684" s="358"/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</row>
    <row r="685" spans="1:26" ht="18" customHeight="1" x14ac:dyDescent="0.25">
      <c r="A685" s="358"/>
      <c r="B685" s="358"/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</row>
    <row r="686" spans="1:26" ht="18" customHeight="1" x14ac:dyDescent="0.25">
      <c r="A686" s="358"/>
      <c r="B686" s="358"/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</row>
    <row r="687" spans="1:26" ht="18" customHeight="1" x14ac:dyDescent="0.25">
      <c r="A687" s="358"/>
      <c r="B687" s="358"/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</row>
    <row r="688" spans="1:26" ht="18" customHeight="1" x14ac:dyDescent="0.25">
      <c r="A688" s="358"/>
      <c r="B688" s="358"/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</row>
    <row r="689" spans="1:26" ht="18" customHeight="1" x14ac:dyDescent="0.25">
      <c r="A689" s="358"/>
      <c r="B689" s="358"/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</row>
    <row r="690" spans="1:26" ht="18" customHeight="1" x14ac:dyDescent="0.25">
      <c r="A690" s="358"/>
      <c r="B690" s="358"/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</row>
    <row r="691" spans="1:26" ht="18" customHeight="1" x14ac:dyDescent="0.25">
      <c r="A691" s="358"/>
      <c r="B691" s="358"/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</row>
    <row r="692" spans="1:26" ht="18" customHeight="1" x14ac:dyDescent="0.25">
      <c r="A692" s="358"/>
      <c r="B692" s="358"/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</row>
    <row r="693" spans="1:26" ht="18" customHeight="1" x14ac:dyDescent="0.25">
      <c r="A693" s="358"/>
      <c r="B693" s="358"/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</row>
    <row r="694" spans="1:26" ht="18" customHeight="1" x14ac:dyDescent="0.25">
      <c r="A694" s="358"/>
      <c r="B694" s="358"/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</row>
    <row r="695" spans="1:26" ht="18" customHeight="1" x14ac:dyDescent="0.25">
      <c r="A695" s="358"/>
      <c r="B695" s="358"/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</row>
    <row r="696" spans="1:26" ht="18" customHeight="1" x14ac:dyDescent="0.25">
      <c r="A696" s="358"/>
      <c r="B696" s="358"/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</row>
    <row r="697" spans="1:26" ht="18" customHeight="1" x14ac:dyDescent="0.25">
      <c r="A697" s="358"/>
      <c r="B697" s="358"/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</row>
    <row r="698" spans="1:26" ht="18" customHeight="1" x14ac:dyDescent="0.25">
      <c r="A698" s="358"/>
      <c r="B698" s="358"/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</row>
    <row r="699" spans="1:26" ht="18" customHeight="1" x14ac:dyDescent="0.25">
      <c r="A699" s="358"/>
      <c r="B699" s="358"/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</row>
    <row r="700" spans="1:26" ht="18" customHeight="1" x14ac:dyDescent="0.25">
      <c r="A700" s="358"/>
      <c r="B700" s="358"/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</row>
    <row r="701" spans="1:26" ht="18" customHeight="1" x14ac:dyDescent="0.25">
      <c r="A701" s="358"/>
      <c r="B701" s="358"/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</row>
    <row r="702" spans="1:26" ht="18" customHeight="1" x14ac:dyDescent="0.25">
      <c r="A702" s="358"/>
      <c r="B702" s="358"/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</row>
    <row r="703" spans="1:26" ht="18" customHeight="1" x14ac:dyDescent="0.25">
      <c r="A703" s="358"/>
      <c r="B703" s="358"/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</row>
    <row r="704" spans="1:26" ht="18" customHeight="1" x14ac:dyDescent="0.25">
      <c r="A704" s="358"/>
      <c r="B704" s="358"/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</row>
    <row r="705" spans="1:26" ht="18" customHeight="1" x14ac:dyDescent="0.25">
      <c r="A705" s="358"/>
      <c r="B705" s="358"/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</row>
    <row r="706" spans="1:26" ht="18" customHeight="1" x14ac:dyDescent="0.25">
      <c r="A706" s="358"/>
      <c r="B706" s="358"/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</row>
    <row r="707" spans="1:26" ht="18" customHeight="1" x14ac:dyDescent="0.25">
      <c r="A707" s="358"/>
      <c r="B707" s="358"/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</row>
    <row r="708" spans="1:26" ht="18" customHeight="1" x14ac:dyDescent="0.25">
      <c r="A708" s="358"/>
      <c r="B708" s="358"/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</row>
    <row r="709" spans="1:26" ht="18" customHeight="1" x14ac:dyDescent="0.25">
      <c r="A709" s="358"/>
      <c r="B709" s="358"/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</row>
    <row r="710" spans="1:26" ht="18" customHeight="1" x14ac:dyDescent="0.25">
      <c r="A710" s="358"/>
      <c r="B710" s="358"/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</row>
    <row r="711" spans="1:26" ht="18" customHeight="1" x14ac:dyDescent="0.25">
      <c r="A711" s="358"/>
      <c r="B711" s="358"/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</row>
    <row r="712" spans="1:26" ht="18" customHeight="1" x14ac:dyDescent="0.25">
      <c r="A712" s="358"/>
      <c r="B712" s="358"/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</row>
    <row r="713" spans="1:26" ht="18" customHeight="1" x14ac:dyDescent="0.25">
      <c r="A713" s="358"/>
      <c r="B713" s="358"/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</row>
    <row r="714" spans="1:26" ht="18" customHeight="1" x14ac:dyDescent="0.25">
      <c r="A714" s="358"/>
      <c r="B714" s="358"/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</row>
    <row r="715" spans="1:26" ht="18" customHeight="1" x14ac:dyDescent="0.25">
      <c r="A715" s="358"/>
      <c r="B715" s="358"/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</row>
    <row r="716" spans="1:26" ht="18" customHeight="1" x14ac:dyDescent="0.25">
      <c r="A716" s="358"/>
      <c r="B716" s="358"/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</row>
    <row r="717" spans="1:26" ht="18" customHeight="1" x14ac:dyDescent="0.25">
      <c r="A717" s="358"/>
      <c r="B717" s="358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</row>
    <row r="718" spans="1:26" ht="18" customHeight="1" x14ac:dyDescent="0.25">
      <c r="A718" s="358"/>
      <c r="B718" s="358"/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</row>
    <row r="719" spans="1:26" ht="18" customHeight="1" x14ac:dyDescent="0.25">
      <c r="A719" s="358"/>
      <c r="B719" s="358"/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</row>
    <row r="720" spans="1:26" ht="18" customHeight="1" x14ac:dyDescent="0.25">
      <c r="A720" s="358"/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</row>
    <row r="721" spans="1:26" ht="18" customHeight="1" x14ac:dyDescent="0.25">
      <c r="A721" s="358"/>
      <c r="B721" s="358"/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</row>
    <row r="722" spans="1:26" ht="18" customHeight="1" x14ac:dyDescent="0.25">
      <c r="A722" s="358"/>
      <c r="B722" s="358"/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</row>
    <row r="723" spans="1:26" ht="18" customHeight="1" x14ac:dyDescent="0.25">
      <c r="A723" s="358"/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</row>
    <row r="724" spans="1:26" ht="18" customHeight="1" x14ac:dyDescent="0.25">
      <c r="A724" s="358"/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</row>
    <row r="725" spans="1:26" ht="18" customHeight="1" x14ac:dyDescent="0.25">
      <c r="A725" s="358"/>
      <c r="B725" s="358"/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</row>
    <row r="726" spans="1:26" ht="18" customHeight="1" x14ac:dyDescent="0.25">
      <c r="A726" s="358"/>
      <c r="B726" s="358"/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</row>
    <row r="727" spans="1:26" ht="18" customHeight="1" x14ac:dyDescent="0.25">
      <c r="A727" s="358"/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</row>
    <row r="728" spans="1:26" ht="18" customHeight="1" x14ac:dyDescent="0.25">
      <c r="A728" s="358"/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</row>
    <row r="729" spans="1:26" ht="18" customHeight="1" x14ac:dyDescent="0.25">
      <c r="A729" s="358"/>
      <c r="B729" s="358"/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</row>
    <row r="730" spans="1:26" ht="18" customHeight="1" x14ac:dyDescent="0.25">
      <c r="A730" s="358"/>
      <c r="B730" s="358"/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</row>
    <row r="731" spans="1:26" ht="18" customHeight="1" x14ac:dyDescent="0.25">
      <c r="A731" s="358"/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</row>
    <row r="732" spans="1:26" ht="18" customHeight="1" x14ac:dyDescent="0.25">
      <c r="A732" s="358"/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</row>
    <row r="733" spans="1:26" ht="18" customHeight="1" x14ac:dyDescent="0.25">
      <c r="A733" s="358"/>
      <c r="B733" s="358"/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</row>
    <row r="734" spans="1:26" ht="18" customHeight="1" x14ac:dyDescent="0.25">
      <c r="A734" s="358"/>
      <c r="B734" s="358"/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</row>
    <row r="735" spans="1:26" ht="18" customHeight="1" x14ac:dyDescent="0.25">
      <c r="A735" s="358"/>
      <c r="B735" s="358"/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</row>
    <row r="736" spans="1:26" ht="18" customHeight="1" x14ac:dyDescent="0.25">
      <c r="A736" s="358"/>
      <c r="B736" s="358"/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</row>
    <row r="737" spans="1:26" ht="18" customHeight="1" x14ac:dyDescent="0.25">
      <c r="A737" s="358"/>
      <c r="B737" s="358"/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</row>
    <row r="738" spans="1:26" ht="18" customHeight="1" x14ac:dyDescent="0.25">
      <c r="A738" s="358"/>
      <c r="B738" s="358"/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</row>
    <row r="739" spans="1:26" ht="18" customHeight="1" x14ac:dyDescent="0.25">
      <c r="A739" s="358"/>
      <c r="B739" s="358"/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</row>
    <row r="740" spans="1:26" ht="18" customHeight="1" x14ac:dyDescent="0.25">
      <c r="A740" s="358"/>
      <c r="B740" s="358"/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</row>
    <row r="741" spans="1:26" ht="18" customHeight="1" x14ac:dyDescent="0.25">
      <c r="A741" s="358"/>
      <c r="B741" s="358"/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</row>
    <row r="742" spans="1:26" ht="18" customHeight="1" x14ac:dyDescent="0.25">
      <c r="A742" s="358"/>
      <c r="B742" s="358"/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</row>
    <row r="743" spans="1:26" ht="18" customHeight="1" x14ac:dyDescent="0.25">
      <c r="A743" s="358"/>
      <c r="B743" s="358"/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</row>
    <row r="744" spans="1:26" ht="18" customHeight="1" x14ac:dyDescent="0.25">
      <c r="A744" s="358"/>
      <c r="B744" s="358"/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</row>
    <row r="745" spans="1:26" ht="18" customHeight="1" x14ac:dyDescent="0.25">
      <c r="A745" s="358"/>
      <c r="B745" s="358"/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</row>
    <row r="746" spans="1:26" ht="18" customHeight="1" x14ac:dyDescent="0.25">
      <c r="A746" s="358"/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</row>
    <row r="747" spans="1:26" ht="18" customHeight="1" x14ac:dyDescent="0.25">
      <c r="A747" s="358"/>
      <c r="B747" s="358"/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</row>
    <row r="748" spans="1:26" ht="18" customHeight="1" x14ac:dyDescent="0.25">
      <c r="A748" s="358"/>
      <c r="B748" s="358"/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</row>
    <row r="749" spans="1:26" ht="18" customHeight="1" x14ac:dyDescent="0.25">
      <c r="A749" s="358"/>
      <c r="B749" s="358"/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</row>
    <row r="750" spans="1:26" ht="18" customHeight="1" x14ac:dyDescent="0.25">
      <c r="A750" s="358"/>
      <c r="B750" s="358"/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</row>
    <row r="751" spans="1:26" ht="18" customHeight="1" x14ac:dyDescent="0.25">
      <c r="A751" s="358"/>
      <c r="B751" s="358"/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</row>
    <row r="752" spans="1:26" ht="18" customHeight="1" x14ac:dyDescent="0.25">
      <c r="A752" s="358"/>
      <c r="B752" s="358"/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</row>
    <row r="753" spans="1:26" ht="18" customHeight="1" x14ac:dyDescent="0.25">
      <c r="A753" s="358"/>
      <c r="B753" s="358"/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</row>
    <row r="754" spans="1:26" ht="18" customHeight="1" x14ac:dyDescent="0.25">
      <c r="A754" s="358"/>
      <c r="B754" s="358"/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</row>
    <row r="755" spans="1:26" ht="18" customHeight="1" x14ac:dyDescent="0.25">
      <c r="A755" s="358"/>
      <c r="B755" s="358"/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</row>
    <row r="756" spans="1:26" ht="18" customHeight="1" x14ac:dyDescent="0.25">
      <c r="A756" s="358"/>
      <c r="B756" s="358"/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</row>
    <row r="757" spans="1:26" ht="18" customHeight="1" x14ac:dyDescent="0.25">
      <c r="A757" s="358"/>
      <c r="B757" s="358"/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</row>
    <row r="758" spans="1:26" ht="18" customHeight="1" x14ac:dyDescent="0.25">
      <c r="A758" s="358"/>
      <c r="B758" s="358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</row>
    <row r="759" spans="1:26" ht="18" customHeight="1" x14ac:dyDescent="0.25">
      <c r="A759" s="358"/>
      <c r="B759" s="358"/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</row>
    <row r="760" spans="1:26" ht="18" customHeight="1" x14ac:dyDescent="0.25">
      <c r="A760" s="358"/>
      <c r="B760" s="358"/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</row>
    <row r="761" spans="1:26" ht="18" customHeight="1" x14ac:dyDescent="0.25">
      <c r="A761" s="358"/>
      <c r="B761" s="358"/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</row>
    <row r="762" spans="1:26" ht="18" customHeight="1" x14ac:dyDescent="0.25">
      <c r="A762" s="358"/>
      <c r="B762" s="358"/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</row>
    <row r="763" spans="1:26" ht="18" customHeight="1" x14ac:dyDescent="0.25">
      <c r="A763" s="358"/>
      <c r="B763" s="358"/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</row>
    <row r="764" spans="1:26" ht="18" customHeight="1" x14ac:dyDescent="0.25">
      <c r="A764" s="358"/>
      <c r="B764" s="358"/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</row>
    <row r="765" spans="1:26" ht="18" customHeight="1" x14ac:dyDescent="0.25">
      <c r="A765" s="358"/>
      <c r="B765" s="358"/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</row>
    <row r="766" spans="1:26" ht="18" customHeight="1" x14ac:dyDescent="0.25">
      <c r="A766" s="358"/>
      <c r="B766" s="358"/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</row>
    <row r="767" spans="1:26" ht="18" customHeight="1" x14ac:dyDescent="0.25">
      <c r="A767" s="358"/>
      <c r="B767" s="358"/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</row>
    <row r="768" spans="1:26" ht="18" customHeight="1" x14ac:dyDescent="0.25">
      <c r="A768" s="358"/>
      <c r="B768" s="358"/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</row>
    <row r="769" spans="1:26" ht="18" customHeight="1" x14ac:dyDescent="0.25">
      <c r="A769" s="358"/>
      <c r="B769" s="358"/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</row>
    <row r="770" spans="1:26" ht="18" customHeight="1" x14ac:dyDescent="0.25">
      <c r="A770" s="358"/>
      <c r="B770" s="358"/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</row>
    <row r="771" spans="1:26" ht="18" customHeight="1" x14ac:dyDescent="0.25">
      <c r="A771" s="358"/>
      <c r="B771" s="358"/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</row>
    <row r="772" spans="1:26" ht="18" customHeight="1" x14ac:dyDescent="0.25">
      <c r="A772" s="358"/>
      <c r="B772" s="358"/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</row>
    <row r="773" spans="1:26" ht="18" customHeight="1" x14ac:dyDescent="0.25">
      <c r="A773" s="358"/>
      <c r="B773" s="358"/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</row>
    <row r="774" spans="1:26" ht="18" customHeight="1" x14ac:dyDescent="0.25">
      <c r="A774" s="358"/>
      <c r="B774" s="358"/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</row>
    <row r="775" spans="1:26" ht="18" customHeight="1" x14ac:dyDescent="0.25">
      <c r="A775" s="358"/>
      <c r="B775" s="358"/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</row>
    <row r="776" spans="1:26" ht="18" customHeight="1" x14ac:dyDescent="0.25">
      <c r="A776" s="358"/>
      <c r="B776" s="358"/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</row>
    <row r="777" spans="1:26" ht="18" customHeight="1" x14ac:dyDescent="0.25">
      <c r="A777" s="358"/>
      <c r="B777" s="358"/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</row>
    <row r="778" spans="1:26" ht="18" customHeight="1" x14ac:dyDescent="0.25">
      <c r="A778" s="358"/>
      <c r="B778" s="358"/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</row>
    <row r="779" spans="1:26" ht="18" customHeight="1" x14ac:dyDescent="0.25">
      <c r="A779" s="358"/>
      <c r="B779" s="358"/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</row>
    <row r="780" spans="1:26" ht="18" customHeight="1" x14ac:dyDescent="0.25">
      <c r="A780" s="358"/>
      <c r="B780" s="358"/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</row>
    <row r="781" spans="1:26" ht="18" customHeight="1" x14ac:dyDescent="0.25">
      <c r="A781" s="358"/>
      <c r="B781" s="358"/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</row>
    <row r="782" spans="1:26" ht="18" customHeight="1" x14ac:dyDescent="0.25">
      <c r="A782" s="358"/>
      <c r="B782" s="358"/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</row>
    <row r="783" spans="1:26" ht="18" customHeight="1" x14ac:dyDescent="0.25">
      <c r="A783" s="358"/>
      <c r="B783" s="358"/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</row>
    <row r="784" spans="1:26" ht="18" customHeight="1" x14ac:dyDescent="0.25">
      <c r="A784" s="358"/>
      <c r="B784" s="358"/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</row>
    <row r="785" spans="1:26" ht="18" customHeight="1" x14ac:dyDescent="0.25">
      <c r="A785" s="358"/>
      <c r="B785" s="358"/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</row>
    <row r="786" spans="1:26" ht="18" customHeight="1" x14ac:dyDescent="0.25">
      <c r="A786" s="358"/>
      <c r="B786" s="358"/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</row>
    <row r="787" spans="1:26" ht="18" customHeight="1" x14ac:dyDescent="0.25">
      <c r="A787" s="358"/>
      <c r="B787" s="358"/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</row>
    <row r="788" spans="1:26" ht="18" customHeight="1" x14ac:dyDescent="0.25">
      <c r="A788" s="358"/>
      <c r="B788" s="358"/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</row>
    <row r="789" spans="1:26" ht="18" customHeight="1" x14ac:dyDescent="0.25">
      <c r="A789" s="358"/>
      <c r="B789" s="358"/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</row>
    <row r="790" spans="1:26" ht="18" customHeight="1" x14ac:dyDescent="0.25">
      <c r="A790" s="358"/>
      <c r="B790" s="358"/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</row>
    <row r="791" spans="1:26" ht="18" customHeight="1" x14ac:dyDescent="0.25">
      <c r="A791" s="358"/>
      <c r="B791" s="358"/>
      <c r="C791" s="358"/>
      <c r="D791" s="358"/>
      <c r="E791" s="35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</row>
    <row r="792" spans="1:26" ht="18" customHeight="1" x14ac:dyDescent="0.25">
      <c r="A792" s="358"/>
      <c r="B792" s="358"/>
      <c r="C792" s="358"/>
      <c r="D792" s="358"/>
      <c r="E792" s="358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</row>
    <row r="793" spans="1:26" ht="18" customHeight="1" x14ac:dyDescent="0.25">
      <c r="A793" s="358"/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</row>
    <row r="794" spans="1:26" ht="18" customHeight="1" x14ac:dyDescent="0.25">
      <c r="A794" s="358"/>
      <c r="B794" s="358"/>
      <c r="C794" s="358"/>
      <c r="D794" s="358"/>
      <c r="E794" s="358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</row>
    <row r="795" spans="1:26" ht="18" customHeight="1" x14ac:dyDescent="0.25">
      <c r="A795" s="358"/>
      <c r="B795" s="358"/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</row>
    <row r="796" spans="1:26" ht="18" customHeight="1" x14ac:dyDescent="0.25">
      <c r="A796" s="358"/>
      <c r="B796" s="358"/>
      <c r="C796" s="358"/>
      <c r="D796" s="358"/>
      <c r="E796" s="358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</row>
    <row r="797" spans="1:26" ht="18" customHeight="1" x14ac:dyDescent="0.25">
      <c r="A797" s="358"/>
      <c r="B797" s="358"/>
      <c r="C797" s="358"/>
      <c r="D797" s="358"/>
      <c r="E797" s="358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</row>
    <row r="798" spans="1:26" ht="18" customHeight="1" x14ac:dyDescent="0.25">
      <c r="A798" s="358"/>
      <c r="B798" s="358"/>
      <c r="C798" s="358"/>
      <c r="D798" s="358"/>
      <c r="E798" s="358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</row>
    <row r="799" spans="1:26" ht="18" customHeight="1" x14ac:dyDescent="0.25">
      <c r="A799" s="358"/>
      <c r="B799" s="358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</row>
    <row r="800" spans="1:26" ht="18" customHeight="1" x14ac:dyDescent="0.25">
      <c r="A800" s="358"/>
      <c r="B800" s="358"/>
      <c r="C800" s="358"/>
      <c r="D800" s="358"/>
      <c r="E800" s="358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</row>
    <row r="801" spans="1:26" ht="18" customHeight="1" x14ac:dyDescent="0.25">
      <c r="A801" s="358"/>
      <c r="B801" s="358"/>
      <c r="C801" s="358"/>
      <c r="D801" s="358"/>
      <c r="E801" s="358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</row>
    <row r="802" spans="1:26" ht="18" customHeight="1" x14ac:dyDescent="0.25">
      <c r="A802" s="358"/>
      <c r="B802" s="358"/>
      <c r="C802" s="358"/>
      <c r="D802" s="358"/>
      <c r="E802" s="358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</row>
    <row r="803" spans="1:26" ht="18" customHeight="1" x14ac:dyDescent="0.25">
      <c r="A803" s="358"/>
      <c r="B803" s="358"/>
      <c r="C803" s="358"/>
      <c r="D803" s="358"/>
      <c r="E803" s="358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</row>
    <row r="804" spans="1:26" ht="18" customHeight="1" x14ac:dyDescent="0.25">
      <c r="A804" s="358"/>
      <c r="B804" s="358"/>
      <c r="C804" s="358"/>
      <c r="D804" s="358"/>
      <c r="E804" s="358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</row>
    <row r="805" spans="1:26" ht="18" customHeight="1" x14ac:dyDescent="0.25">
      <c r="A805" s="358"/>
      <c r="B805" s="358"/>
      <c r="C805" s="358"/>
      <c r="D805" s="358"/>
      <c r="E805" s="358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</row>
    <row r="806" spans="1:26" ht="18" customHeight="1" x14ac:dyDescent="0.25">
      <c r="A806" s="358"/>
      <c r="B806" s="358"/>
      <c r="C806" s="358"/>
      <c r="D806" s="358"/>
      <c r="E806" s="358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</row>
    <row r="807" spans="1:26" ht="18" customHeight="1" x14ac:dyDescent="0.25">
      <c r="A807" s="358"/>
      <c r="B807" s="358"/>
      <c r="C807" s="358"/>
      <c r="D807" s="358"/>
      <c r="E807" s="358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</row>
    <row r="808" spans="1:26" ht="18" customHeight="1" x14ac:dyDescent="0.25">
      <c r="A808" s="358"/>
      <c r="B808" s="358"/>
      <c r="C808" s="358"/>
      <c r="D808" s="358"/>
      <c r="E808" s="358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</row>
    <row r="809" spans="1:26" ht="18" customHeight="1" x14ac:dyDescent="0.25">
      <c r="A809" s="358"/>
      <c r="B809" s="358"/>
      <c r="C809" s="358"/>
      <c r="D809" s="358"/>
      <c r="E809" s="358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</row>
    <row r="810" spans="1:26" ht="18" customHeight="1" x14ac:dyDescent="0.25">
      <c r="A810" s="358"/>
      <c r="B810" s="358"/>
      <c r="C810" s="358"/>
      <c r="D810" s="358"/>
      <c r="E810" s="358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</row>
    <row r="811" spans="1:26" ht="18" customHeight="1" x14ac:dyDescent="0.25">
      <c r="A811" s="358"/>
      <c r="B811" s="358"/>
      <c r="C811" s="358"/>
      <c r="D811" s="358"/>
      <c r="E811" s="358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</row>
    <row r="812" spans="1:26" ht="18" customHeight="1" x14ac:dyDescent="0.2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</row>
    <row r="813" spans="1:26" ht="18" customHeight="1" x14ac:dyDescent="0.25">
      <c r="A813" s="358"/>
      <c r="B813" s="358"/>
      <c r="C813" s="358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</row>
    <row r="814" spans="1:26" ht="18" customHeight="1" x14ac:dyDescent="0.25">
      <c r="A814" s="358"/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</row>
    <row r="815" spans="1:26" ht="18" customHeight="1" x14ac:dyDescent="0.25">
      <c r="A815" s="358"/>
      <c r="B815" s="358"/>
      <c r="C815" s="358"/>
      <c r="D815" s="358"/>
      <c r="E815" s="358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</row>
    <row r="816" spans="1:26" ht="18" customHeight="1" x14ac:dyDescent="0.25">
      <c r="A816" s="358"/>
      <c r="B816" s="358"/>
      <c r="C816" s="358"/>
      <c r="D816" s="358"/>
      <c r="E816" s="358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</row>
    <row r="817" spans="1:26" ht="18" customHeight="1" x14ac:dyDescent="0.25">
      <c r="A817" s="358"/>
      <c r="B817" s="358"/>
      <c r="C817" s="358"/>
      <c r="D817" s="358"/>
      <c r="E817" s="358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</row>
    <row r="818" spans="1:26" ht="18" customHeight="1" x14ac:dyDescent="0.25">
      <c r="A818" s="358"/>
      <c r="B818" s="358"/>
      <c r="C818" s="358"/>
      <c r="D818" s="358"/>
      <c r="E818" s="358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</row>
    <row r="819" spans="1:26" ht="18" customHeight="1" x14ac:dyDescent="0.25">
      <c r="A819" s="358"/>
      <c r="B819" s="358"/>
      <c r="C819" s="358"/>
      <c r="D819" s="358"/>
      <c r="E819" s="358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</row>
    <row r="820" spans="1:26" ht="18" customHeight="1" x14ac:dyDescent="0.25">
      <c r="A820" s="358"/>
      <c r="B820" s="358"/>
      <c r="C820" s="358"/>
      <c r="D820" s="358"/>
      <c r="E820" s="358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ht="18" customHeight="1" x14ac:dyDescent="0.25">
      <c r="A821" s="358"/>
      <c r="B821" s="358"/>
      <c r="C821" s="358"/>
      <c r="D821" s="358"/>
      <c r="E821" s="358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ht="18" customHeight="1" x14ac:dyDescent="0.25">
      <c r="A822" s="358"/>
      <c r="B822" s="358"/>
      <c r="C822" s="358"/>
      <c r="D822" s="358"/>
      <c r="E822" s="358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ht="18" customHeight="1" x14ac:dyDescent="0.25">
      <c r="A823" s="358"/>
      <c r="B823" s="358"/>
      <c r="C823" s="358"/>
      <c r="D823" s="358"/>
      <c r="E823" s="358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ht="18" customHeight="1" x14ac:dyDescent="0.25">
      <c r="A824" s="358"/>
      <c r="B824" s="358"/>
      <c r="C824" s="358"/>
      <c r="D824" s="358"/>
      <c r="E824" s="358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ht="18" customHeight="1" x14ac:dyDescent="0.25">
      <c r="A825" s="358"/>
      <c r="B825" s="358"/>
      <c r="C825" s="358"/>
      <c r="D825" s="358"/>
      <c r="E825" s="358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ht="18" customHeight="1" x14ac:dyDescent="0.25">
      <c r="A826" s="358"/>
      <c r="B826" s="358"/>
      <c r="C826" s="358"/>
      <c r="D826" s="358"/>
      <c r="E826" s="358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ht="18" customHeight="1" x14ac:dyDescent="0.25">
      <c r="A827" s="358"/>
      <c r="B827" s="358"/>
      <c r="C827" s="358"/>
      <c r="D827" s="358"/>
      <c r="E827" s="358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ht="18" customHeight="1" x14ac:dyDescent="0.25">
      <c r="A828" s="358"/>
      <c r="B828" s="358"/>
      <c r="C828" s="358"/>
      <c r="D828" s="358"/>
      <c r="E828" s="358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ht="18" customHeight="1" x14ac:dyDescent="0.25">
      <c r="A829" s="358"/>
      <c r="B829" s="358"/>
      <c r="C829" s="358"/>
      <c r="D829" s="358"/>
      <c r="E829" s="358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ht="18" customHeight="1" x14ac:dyDescent="0.25">
      <c r="A830" s="358"/>
      <c r="B830" s="358"/>
      <c r="C830" s="358"/>
      <c r="D830" s="358"/>
      <c r="E830" s="358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ht="18" customHeight="1" x14ac:dyDescent="0.25">
      <c r="A831" s="358"/>
      <c r="B831" s="358"/>
      <c r="C831" s="358"/>
      <c r="D831" s="358"/>
      <c r="E831" s="358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ht="18" customHeight="1" x14ac:dyDescent="0.25">
      <c r="A832" s="358"/>
      <c r="B832" s="358"/>
      <c r="C832" s="358"/>
      <c r="D832" s="358"/>
      <c r="E832" s="358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ht="18" customHeight="1" x14ac:dyDescent="0.25">
      <c r="A833" s="358"/>
      <c r="B833" s="358"/>
      <c r="C833" s="358"/>
      <c r="D833" s="358"/>
      <c r="E833" s="358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  <row r="834" spans="1:26" ht="18" customHeight="1" x14ac:dyDescent="0.25">
      <c r="A834" s="358"/>
      <c r="B834" s="358"/>
      <c r="C834" s="358"/>
      <c r="D834" s="358"/>
      <c r="E834" s="358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</row>
    <row r="835" spans="1:26" ht="18" customHeight="1" x14ac:dyDescent="0.25">
      <c r="A835" s="358"/>
      <c r="B835" s="358"/>
      <c r="C835" s="358"/>
      <c r="D835" s="358"/>
      <c r="E835" s="358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</row>
    <row r="836" spans="1:26" ht="18" customHeight="1" x14ac:dyDescent="0.25">
      <c r="A836" s="358"/>
      <c r="B836" s="358"/>
      <c r="C836" s="358"/>
      <c r="D836" s="358"/>
      <c r="E836" s="358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</row>
    <row r="837" spans="1:26" ht="18" customHeight="1" x14ac:dyDescent="0.25">
      <c r="A837" s="358"/>
      <c r="B837" s="358"/>
      <c r="C837" s="358"/>
      <c r="D837" s="358"/>
      <c r="E837" s="358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</row>
    <row r="838" spans="1:26" ht="18" customHeight="1" x14ac:dyDescent="0.25">
      <c r="A838" s="358"/>
      <c r="B838" s="358"/>
      <c r="C838" s="358"/>
      <c r="D838" s="358"/>
      <c r="E838" s="358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</row>
    <row r="839" spans="1:26" ht="18" customHeight="1" x14ac:dyDescent="0.25">
      <c r="A839" s="358"/>
      <c r="B839" s="358"/>
      <c r="C839" s="358"/>
      <c r="D839" s="358"/>
      <c r="E839" s="358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</row>
    <row r="840" spans="1:26" ht="18" customHeight="1" x14ac:dyDescent="0.25">
      <c r="A840" s="358"/>
      <c r="B840" s="358"/>
      <c r="C840" s="358"/>
      <c r="D840" s="358"/>
      <c r="E840" s="358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</row>
    <row r="841" spans="1:26" ht="18" customHeight="1" x14ac:dyDescent="0.25">
      <c r="A841" s="358"/>
      <c r="B841" s="358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</row>
    <row r="842" spans="1:26" ht="18" customHeight="1" x14ac:dyDescent="0.25">
      <c r="A842" s="358"/>
      <c r="B842" s="358"/>
      <c r="C842" s="358"/>
      <c r="D842" s="358"/>
      <c r="E842" s="358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</row>
    <row r="843" spans="1:26" ht="18" customHeight="1" x14ac:dyDescent="0.25">
      <c r="A843" s="358"/>
      <c r="B843" s="358"/>
      <c r="C843" s="358"/>
      <c r="D843" s="358"/>
      <c r="E843" s="358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</row>
    <row r="844" spans="1:26" ht="18" customHeight="1" x14ac:dyDescent="0.25">
      <c r="A844" s="358"/>
      <c r="B844" s="358"/>
      <c r="C844" s="358"/>
      <c r="D844" s="358"/>
      <c r="E844" s="358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</row>
    <row r="845" spans="1:26" ht="18" customHeight="1" x14ac:dyDescent="0.25">
      <c r="A845" s="358"/>
      <c r="B845" s="358"/>
      <c r="C845" s="358"/>
      <c r="D845" s="358"/>
      <c r="E845" s="358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</row>
    <row r="846" spans="1:26" ht="18" customHeight="1" x14ac:dyDescent="0.25">
      <c r="A846" s="358"/>
      <c r="B846" s="358"/>
      <c r="C846" s="358"/>
      <c r="D846" s="358"/>
      <c r="E846" s="358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</row>
    <row r="847" spans="1:26" ht="18" customHeight="1" x14ac:dyDescent="0.25">
      <c r="A847" s="358"/>
      <c r="B847" s="358"/>
      <c r="C847" s="358"/>
      <c r="D847" s="358"/>
      <c r="E847" s="358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</row>
    <row r="848" spans="1:26" ht="18" customHeight="1" x14ac:dyDescent="0.25">
      <c r="A848" s="358"/>
      <c r="B848" s="358"/>
      <c r="C848" s="358"/>
      <c r="D848" s="358"/>
      <c r="E848" s="358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</row>
    <row r="849" spans="1:26" ht="18" customHeight="1" x14ac:dyDescent="0.25">
      <c r="A849" s="358"/>
      <c r="B849" s="358"/>
      <c r="C849" s="358"/>
      <c r="D849" s="358"/>
      <c r="E849" s="358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</row>
    <row r="850" spans="1:26" ht="18" customHeight="1" x14ac:dyDescent="0.25">
      <c r="A850" s="358"/>
      <c r="B850" s="358"/>
      <c r="C850" s="358"/>
      <c r="D850" s="358"/>
      <c r="E850" s="358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</row>
    <row r="851" spans="1:26" ht="18" customHeight="1" x14ac:dyDescent="0.25">
      <c r="A851" s="358"/>
      <c r="B851" s="358"/>
      <c r="C851" s="358"/>
      <c r="D851" s="358"/>
      <c r="E851" s="358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</row>
    <row r="852" spans="1:26" ht="18" customHeight="1" x14ac:dyDescent="0.25">
      <c r="A852" s="358"/>
      <c r="B852" s="358"/>
      <c r="C852" s="358"/>
      <c r="D852" s="358"/>
      <c r="E852" s="358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</row>
    <row r="853" spans="1:26" ht="18" customHeight="1" x14ac:dyDescent="0.25">
      <c r="A853" s="358"/>
      <c r="B853" s="358"/>
      <c r="C853" s="358"/>
      <c r="D853" s="358"/>
      <c r="E853" s="358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</row>
    <row r="854" spans="1:26" ht="18" customHeight="1" x14ac:dyDescent="0.25">
      <c r="A854" s="358"/>
      <c r="B854" s="358"/>
      <c r="C854" s="358"/>
      <c r="D854" s="358"/>
      <c r="E854" s="358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</row>
    <row r="855" spans="1:26" ht="18" customHeight="1" x14ac:dyDescent="0.25">
      <c r="A855" s="358"/>
      <c r="B855" s="358"/>
      <c r="C855" s="358"/>
      <c r="D855" s="358"/>
      <c r="E855" s="358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</row>
    <row r="856" spans="1:26" ht="18" customHeight="1" x14ac:dyDescent="0.25">
      <c r="A856" s="358"/>
      <c r="B856" s="358"/>
      <c r="C856" s="358"/>
      <c r="D856" s="358"/>
      <c r="E856" s="358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</row>
    <row r="857" spans="1:26" ht="18" customHeight="1" x14ac:dyDescent="0.25">
      <c r="A857" s="358"/>
      <c r="B857" s="358"/>
      <c r="C857" s="358"/>
      <c r="D857" s="358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</row>
    <row r="858" spans="1:26" ht="18" customHeight="1" x14ac:dyDescent="0.25">
      <c r="A858" s="358"/>
      <c r="B858" s="358"/>
      <c r="C858" s="358"/>
      <c r="D858" s="358"/>
      <c r="E858" s="358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</row>
    <row r="859" spans="1:26" ht="18" customHeight="1" x14ac:dyDescent="0.25">
      <c r="A859" s="358"/>
      <c r="B859" s="358"/>
      <c r="C859" s="358"/>
      <c r="D859" s="358"/>
      <c r="E859" s="358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</row>
    <row r="860" spans="1:26" ht="18" customHeight="1" x14ac:dyDescent="0.25">
      <c r="A860" s="358"/>
      <c r="B860" s="358"/>
      <c r="C860" s="358"/>
      <c r="D860" s="358"/>
      <c r="E860" s="358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</row>
    <row r="861" spans="1:26" ht="18" customHeight="1" x14ac:dyDescent="0.25">
      <c r="A861" s="358"/>
      <c r="B861" s="358"/>
      <c r="C861" s="358"/>
      <c r="D861" s="358"/>
      <c r="E861" s="358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</row>
    <row r="862" spans="1:26" ht="18" customHeight="1" x14ac:dyDescent="0.25">
      <c r="A862" s="358"/>
      <c r="B862" s="358"/>
      <c r="C862" s="358"/>
      <c r="D862" s="358"/>
      <c r="E862" s="358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</row>
    <row r="863" spans="1:26" ht="18" customHeight="1" x14ac:dyDescent="0.25">
      <c r="A863" s="358"/>
      <c r="B863" s="358"/>
      <c r="C863" s="358"/>
      <c r="D863" s="358"/>
      <c r="E863" s="358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</row>
    <row r="864" spans="1:26" ht="18" customHeight="1" x14ac:dyDescent="0.25">
      <c r="A864" s="358"/>
      <c r="B864" s="358"/>
      <c r="C864" s="358"/>
      <c r="D864" s="358"/>
      <c r="E864" s="358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</row>
    <row r="865" spans="1:26" ht="18" customHeight="1" x14ac:dyDescent="0.25">
      <c r="A865" s="358"/>
      <c r="B865" s="358"/>
      <c r="C865" s="358"/>
      <c r="D865" s="358"/>
      <c r="E865" s="358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</row>
    <row r="866" spans="1:26" ht="18" customHeight="1" x14ac:dyDescent="0.25">
      <c r="A866" s="358"/>
      <c r="B866" s="358"/>
      <c r="C866" s="358"/>
      <c r="D866" s="358"/>
      <c r="E866" s="358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</row>
    <row r="867" spans="1:26" ht="18" customHeight="1" x14ac:dyDescent="0.25">
      <c r="A867" s="358"/>
      <c r="B867" s="358"/>
      <c r="C867" s="358"/>
      <c r="D867" s="358"/>
      <c r="E867" s="358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</row>
    <row r="868" spans="1:26" ht="18" customHeight="1" x14ac:dyDescent="0.25">
      <c r="A868" s="358"/>
      <c r="B868" s="358"/>
      <c r="C868" s="358"/>
      <c r="D868" s="358"/>
      <c r="E868" s="358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</row>
    <row r="869" spans="1:26" ht="18" customHeight="1" x14ac:dyDescent="0.25">
      <c r="A869" s="358"/>
      <c r="B869" s="358"/>
      <c r="C869" s="358"/>
      <c r="D869" s="358"/>
      <c r="E869" s="358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</row>
    <row r="870" spans="1:26" ht="18" customHeight="1" x14ac:dyDescent="0.25">
      <c r="A870" s="358"/>
      <c r="B870" s="358"/>
      <c r="C870" s="358"/>
      <c r="D870" s="358"/>
      <c r="E870" s="358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</row>
    <row r="871" spans="1:26" ht="18" customHeight="1" x14ac:dyDescent="0.25">
      <c r="A871" s="358"/>
      <c r="B871" s="358"/>
      <c r="C871" s="358"/>
      <c r="D871" s="358"/>
      <c r="E871" s="358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</row>
    <row r="872" spans="1:26" ht="18" customHeight="1" x14ac:dyDescent="0.25">
      <c r="A872" s="358"/>
      <c r="B872" s="358"/>
      <c r="C872" s="358"/>
      <c r="D872" s="358"/>
      <c r="E872" s="358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</row>
    <row r="873" spans="1:26" ht="18" customHeight="1" x14ac:dyDescent="0.25">
      <c r="A873" s="358"/>
      <c r="B873" s="358"/>
      <c r="C873" s="358"/>
      <c r="D873" s="358"/>
      <c r="E873" s="358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</row>
    <row r="874" spans="1:26" ht="18" customHeight="1" x14ac:dyDescent="0.25">
      <c r="A874" s="358"/>
      <c r="B874" s="358"/>
      <c r="C874" s="358"/>
      <c r="D874" s="358"/>
      <c r="E874" s="358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</row>
    <row r="875" spans="1:26" ht="18" customHeight="1" x14ac:dyDescent="0.25">
      <c r="A875" s="358"/>
      <c r="B875" s="358"/>
      <c r="C875" s="358"/>
      <c r="D875" s="358"/>
      <c r="E875" s="358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</row>
    <row r="876" spans="1:26" ht="18" customHeight="1" x14ac:dyDescent="0.25">
      <c r="A876" s="358"/>
      <c r="B876" s="358"/>
      <c r="C876" s="358"/>
      <c r="D876" s="358"/>
      <c r="E876" s="358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</row>
    <row r="877" spans="1:26" ht="18" customHeight="1" x14ac:dyDescent="0.25">
      <c r="A877" s="358"/>
      <c r="B877" s="358"/>
      <c r="C877" s="358"/>
      <c r="D877" s="358"/>
      <c r="E877" s="358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</row>
    <row r="878" spans="1:26" ht="18" customHeight="1" x14ac:dyDescent="0.25">
      <c r="A878" s="358"/>
      <c r="B878" s="358"/>
      <c r="C878" s="358"/>
      <c r="D878" s="358"/>
      <c r="E878" s="358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</row>
    <row r="879" spans="1:26" ht="18" customHeight="1" x14ac:dyDescent="0.25">
      <c r="A879" s="358"/>
      <c r="B879" s="358"/>
      <c r="C879" s="358"/>
      <c r="D879" s="358"/>
      <c r="E879" s="358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</row>
    <row r="880" spans="1:26" ht="18" customHeight="1" x14ac:dyDescent="0.25">
      <c r="A880" s="358"/>
      <c r="B880" s="358"/>
      <c r="C880" s="358"/>
      <c r="D880" s="358"/>
      <c r="E880" s="358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</row>
    <row r="881" spans="1:26" ht="18" customHeight="1" x14ac:dyDescent="0.25">
      <c r="A881" s="358"/>
      <c r="B881" s="358"/>
      <c r="C881" s="358"/>
      <c r="D881" s="358"/>
      <c r="E881" s="358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</row>
    <row r="882" spans="1:26" ht="18" customHeight="1" x14ac:dyDescent="0.25">
      <c r="A882" s="358"/>
      <c r="B882" s="358"/>
      <c r="C882" s="358"/>
      <c r="D882" s="358"/>
      <c r="E882" s="358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</row>
    <row r="883" spans="1:26" ht="18" customHeight="1" x14ac:dyDescent="0.25">
      <c r="A883" s="358"/>
      <c r="B883" s="358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</row>
    <row r="884" spans="1:26" ht="18" customHeight="1" x14ac:dyDescent="0.25">
      <c r="A884" s="358"/>
      <c r="B884" s="358"/>
      <c r="C884" s="358"/>
      <c r="D884" s="358"/>
      <c r="E884" s="358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</row>
    <row r="885" spans="1:26" ht="18" customHeight="1" x14ac:dyDescent="0.25">
      <c r="A885" s="358"/>
      <c r="B885" s="358"/>
      <c r="C885" s="358"/>
      <c r="D885" s="358"/>
      <c r="E885" s="358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</row>
    <row r="886" spans="1:26" ht="18" customHeight="1" x14ac:dyDescent="0.25">
      <c r="A886" s="358"/>
      <c r="B886" s="358"/>
      <c r="C886" s="358"/>
      <c r="D886" s="358"/>
      <c r="E886" s="358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</row>
    <row r="887" spans="1:26" ht="18" customHeight="1" x14ac:dyDescent="0.25">
      <c r="A887" s="358"/>
      <c r="B887" s="358"/>
      <c r="C887" s="358"/>
      <c r="D887" s="358"/>
      <c r="E887" s="358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</row>
    <row r="888" spans="1:26" ht="18" customHeight="1" x14ac:dyDescent="0.25">
      <c r="A888" s="358"/>
      <c r="B888" s="358"/>
      <c r="C888" s="358"/>
      <c r="D888" s="358"/>
      <c r="E888" s="358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</row>
    <row r="889" spans="1:26" ht="18" customHeight="1" x14ac:dyDescent="0.25">
      <c r="A889" s="358"/>
      <c r="B889" s="358"/>
      <c r="C889" s="358"/>
      <c r="D889" s="358"/>
      <c r="E889" s="358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</row>
    <row r="890" spans="1:26" ht="18" customHeight="1" x14ac:dyDescent="0.25">
      <c r="A890" s="358"/>
      <c r="B890" s="358"/>
      <c r="C890" s="358"/>
      <c r="D890" s="358"/>
      <c r="E890" s="358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</row>
    <row r="891" spans="1:26" ht="18" customHeight="1" x14ac:dyDescent="0.25">
      <c r="A891" s="358"/>
      <c r="B891" s="358"/>
      <c r="C891" s="358"/>
      <c r="D891" s="358"/>
      <c r="E891" s="358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</row>
    <row r="892" spans="1:26" ht="18" customHeight="1" x14ac:dyDescent="0.25">
      <c r="A892" s="358"/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</row>
    <row r="893" spans="1:26" ht="18" customHeight="1" x14ac:dyDescent="0.25">
      <c r="A893" s="358"/>
      <c r="B893" s="358"/>
      <c r="C893" s="358"/>
      <c r="D893" s="358"/>
      <c r="E893" s="358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</row>
    <row r="894" spans="1:26" ht="18" customHeight="1" x14ac:dyDescent="0.25">
      <c r="A894" s="358"/>
      <c r="B894" s="358"/>
      <c r="C894" s="358"/>
      <c r="D894" s="358"/>
      <c r="E894" s="358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</row>
    <row r="895" spans="1:26" ht="18" customHeight="1" x14ac:dyDescent="0.25">
      <c r="A895" s="358"/>
      <c r="B895" s="358"/>
      <c r="C895" s="358"/>
      <c r="D895" s="358"/>
      <c r="E895" s="358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</row>
    <row r="896" spans="1:26" ht="18" customHeight="1" x14ac:dyDescent="0.25">
      <c r="A896" s="358"/>
      <c r="B896" s="358"/>
      <c r="C896" s="358"/>
      <c r="D896" s="358"/>
      <c r="E896" s="358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</row>
    <row r="897" spans="1:26" ht="18" customHeight="1" x14ac:dyDescent="0.25">
      <c r="A897" s="358"/>
      <c r="B897" s="358"/>
      <c r="C897" s="358"/>
      <c r="D897" s="358"/>
      <c r="E897" s="358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</row>
    <row r="898" spans="1:26" ht="18" customHeight="1" x14ac:dyDescent="0.25">
      <c r="A898" s="358"/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</row>
    <row r="899" spans="1:26" ht="18" customHeight="1" x14ac:dyDescent="0.25">
      <c r="A899" s="358"/>
      <c r="B899" s="358"/>
      <c r="C899" s="358"/>
      <c r="D899" s="358"/>
      <c r="E899" s="358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</row>
    <row r="900" spans="1:26" ht="18" customHeight="1" x14ac:dyDescent="0.25">
      <c r="A900" s="358"/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</row>
    <row r="901" spans="1:26" ht="18" customHeight="1" x14ac:dyDescent="0.25">
      <c r="A901" s="358"/>
      <c r="B901" s="358"/>
      <c r="C901" s="358"/>
      <c r="D901" s="358"/>
      <c r="E901" s="358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</row>
    <row r="902" spans="1:26" ht="18" customHeight="1" x14ac:dyDescent="0.25">
      <c r="A902" s="358"/>
      <c r="B902" s="358"/>
      <c r="C902" s="358"/>
      <c r="D902" s="358"/>
      <c r="E902" s="358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</row>
    <row r="903" spans="1:26" ht="18" customHeight="1" x14ac:dyDescent="0.25">
      <c r="A903" s="358"/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</row>
    <row r="904" spans="1:26" ht="18" customHeight="1" x14ac:dyDescent="0.25">
      <c r="A904" s="358"/>
      <c r="B904" s="358"/>
      <c r="C904" s="358"/>
      <c r="D904" s="358"/>
      <c r="E904" s="358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</row>
    <row r="905" spans="1:26" ht="18" customHeight="1" x14ac:dyDescent="0.25">
      <c r="A905" s="358"/>
      <c r="B905" s="358"/>
      <c r="C905" s="358"/>
      <c r="D905" s="358"/>
      <c r="E905" s="358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</row>
    <row r="906" spans="1:26" ht="18" customHeight="1" x14ac:dyDescent="0.25">
      <c r="A906" s="358"/>
      <c r="B906" s="358"/>
      <c r="C906" s="358"/>
      <c r="D906" s="358"/>
      <c r="E906" s="358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</row>
    <row r="907" spans="1:26" ht="18" customHeight="1" x14ac:dyDescent="0.25">
      <c r="A907" s="358"/>
      <c r="B907" s="358"/>
      <c r="C907" s="358"/>
      <c r="D907" s="358"/>
      <c r="E907" s="358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</row>
    <row r="908" spans="1:26" ht="18" customHeight="1" x14ac:dyDescent="0.25">
      <c r="A908" s="358"/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</row>
    <row r="909" spans="1:26" ht="18" customHeight="1" x14ac:dyDescent="0.25">
      <c r="A909" s="358"/>
      <c r="B909" s="358"/>
      <c r="C909" s="358"/>
      <c r="D909" s="358"/>
      <c r="E909" s="358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</row>
    <row r="910" spans="1:26" ht="18" customHeight="1" x14ac:dyDescent="0.25">
      <c r="A910" s="358"/>
      <c r="B910" s="358"/>
      <c r="C910" s="358"/>
      <c r="D910" s="358"/>
      <c r="E910" s="358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</row>
    <row r="911" spans="1:26" ht="18" customHeight="1" x14ac:dyDescent="0.25">
      <c r="A911" s="358"/>
      <c r="B911" s="358"/>
      <c r="C911" s="358"/>
      <c r="D911" s="358"/>
      <c r="E911" s="358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</row>
    <row r="912" spans="1:26" ht="18" customHeight="1" x14ac:dyDescent="0.25">
      <c r="A912" s="358"/>
      <c r="B912" s="358"/>
      <c r="C912" s="358"/>
      <c r="D912" s="358"/>
      <c r="E912" s="358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</row>
    <row r="913" spans="1:26" ht="18" customHeight="1" x14ac:dyDescent="0.25">
      <c r="A913" s="358"/>
      <c r="B913" s="358"/>
      <c r="C913" s="358"/>
      <c r="D913" s="358"/>
      <c r="E913" s="358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</row>
    <row r="914" spans="1:26" ht="18" customHeight="1" x14ac:dyDescent="0.25">
      <c r="A914" s="358"/>
      <c r="B914" s="358"/>
      <c r="C914" s="358"/>
      <c r="D914" s="358"/>
      <c r="E914" s="358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</row>
    <row r="915" spans="1:26" ht="18" customHeight="1" x14ac:dyDescent="0.25">
      <c r="A915" s="358"/>
      <c r="B915" s="358"/>
      <c r="C915" s="358"/>
      <c r="D915" s="358"/>
      <c r="E915" s="358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</row>
    <row r="916" spans="1:26" ht="18" customHeight="1" x14ac:dyDescent="0.25">
      <c r="A916" s="358"/>
      <c r="B916" s="358"/>
      <c r="C916" s="358"/>
      <c r="D916" s="358"/>
      <c r="E916" s="358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</row>
    <row r="917" spans="1:26" ht="18" customHeight="1" x14ac:dyDescent="0.25">
      <c r="A917" s="358"/>
      <c r="B917" s="358"/>
      <c r="C917" s="358"/>
      <c r="D917" s="358"/>
      <c r="E917" s="358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</row>
    <row r="918" spans="1:26" ht="18" customHeight="1" x14ac:dyDescent="0.25">
      <c r="A918" s="358"/>
      <c r="B918" s="358"/>
      <c r="C918" s="358"/>
      <c r="D918" s="358"/>
      <c r="E918" s="358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</row>
    <row r="919" spans="1:26" ht="18" customHeight="1" x14ac:dyDescent="0.25">
      <c r="A919" s="358"/>
      <c r="B919" s="358"/>
      <c r="C919" s="358"/>
      <c r="D919" s="358"/>
      <c r="E919" s="358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</row>
    <row r="920" spans="1:26" ht="18" customHeight="1" x14ac:dyDescent="0.25">
      <c r="A920" s="358"/>
      <c r="B920" s="358"/>
      <c r="C920" s="358"/>
      <c r="D920" s="358"/>
      <c r="E920" s="358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</row>
    <row r="921" spans="1:26" ht="18" customHeight="1" x14ac:dyDescent="0.25">
      <c r="A921" s="358"/>
      <c r="B921" s="358"/>
      <c r="C921" s="358"/>
      <c r="D921" s="358"/>
      <c r="E921" s="358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</row>
    <row r="922" spans="1:26" ht="18" customHeight="1" x14ac:dyDescent="0.25">
      <c r="A922" s="358"/>
      <c r="B922" s="358"/>
      <c r="C922" s="358"/>
      <c r="D922" s="358"/>
      <c r="E922" s="358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</row>
    <row r="923" spans="1:26" ht="18" customHeight="1" x14ac:dyDescent="0.25">
      <c r="A923" s="358"/>
      <c r="B923" s="358"/>
      <c r="C923" s="358"/>
      <c r="D923" s="358"/>
      <c r="E923" s="358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</row>
    <row r="924" spans="1:26" ht="18" customHeight="1" x14ac:dyDescent="0.25">
      <c r="A924" s="358"/>
      <c r="B924" s="358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</row>
    <row r="925" spans="1:26" ht="18" customHeight="1" x14ac:dyDescent="0.25">
      <c r="A925" s="358"/>
      <c r="B925" s="358"/>
      <c r="C925" s="358"/>
      <c r="D925" s="358"/>
      <c r="E925" s="358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</row>
    <row r="926" spans="1:26" ht="18" customHeight="1" x14ac:dyDescent="0.25">
      <c r="A926" s="358"/>
      <c r="B926" s="358"/>
      <c r="C926" s="358"/>
      <c r="D926" s="358"/>
      <c r="E926" s="358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</row>
    <row r="927" spans="1:26" ht="18" customHeight="1" x14ac:dyDescent="0.25">
      <c r="A927" s="358"/>
      <c r="B927" s="358"/>
      <c r="C927" s="358"/>
      <c r="D927" s="358"/>
      <c r="E927" s="358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</row>
    <row r="928" spans="1:26" ht="18" customHeight="1" x14ac:dyDescent="0.25">
      <c r="A928" s="358"/>
      <c r="B928" s="358"/>
      <c r="C928" s="358"/>
      <c r="D928" s="358"/>
      <c r="E928" s="358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</row>
    <row r="929" spans="1:26" ht="18" customHeight="1" x14ac:dyDescent="0.25">
      <c r="A929" s="358"/>
      <c r="B929" s="358"/>
      <c r="C929" s="358"/>
      <c r="D929" s="358"/>
      <c r="E929" s="358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</row>
    <row r="930" spans="1:26" ht="18" customHeight="1" x14ac:dyDescent="0.25">
      <c r="A930" s="358"/>
      <c r="B930" s="358"/>
      <c r="C930" s="358"/>
      <c r="D930" s="358"/>
      <c r="E930" s="358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</row>
    <row r="931" spans="1:26" ht="18" customHeight="1" x14ac:dyDescent="0.25">
      <c r="A931" s="358"/>
      <c r="B931" s="358"/>
      <c r="C931" s="358"/>
      <c r="D931" s="358"/>
      <c r="E931" s="358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</row>
    <row r="932" spans="1:26" ht="18" customHeight="1" x14ac:dyDescent="0.25">
      <c r="A932" s="358"/>
      <c r="B932" s="358"/>
      <c r="C932" s="358"/>
      <c r="D932" s="358"/>
      <c r="E932" s="358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</row>
    <row r="933" spans="1:26" ht="18" customHeight="1" x14ac:dyDescent="0.25">
      <c r="A933" s="358"/>
      <c r="B933" s="358"/>
      <c r="C933" s="358"/>
      <c r="D933" s="358"/>
      <c r="E933" s="358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</row>
    <row r="934" spans="1:26" ht="18" customHeight="1" x14ac:dyDescent="0.25">
      <c r="A934" s="358"/>
      <c r="B934" s="358"/>
      <c r="C934" s="358"/>
      <c r="D934" s="358"/>
      <c r="E934" s="358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</row>
    <row r="935" spans="1:26" ht="18" customHeight="1" x14ac:dyDescent="0.25">
      <c r="A935" s="358"/>
      <c r="B935" s="358"/>
      <c r="C935" s="358"/>
      <c r="D935" s="358"/>
      <c r="E935" s="358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</row>
    <row r="936" spans="1:26" ht="18" customHeight="1" x14ac:dyDescent="0.25">
      <c r="A936" s="358"/>
      <c r="B936" s="358"/>
      <c r="C936" s="358"/>
      <c r="D936" s="358"/>
      <c r="E936" s="358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</row>
    <row r="937" spans="1:26" ht="18" customHeight="1" x14ac:dyDescent="0.25">
      <c r="A937" s="358"/>
      <c r="B937" s="358"/>
      <c r="C937" s="358"/>
      <c r="D937" s="358"/>
      <c r="E937" s="358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</row>
    <row r="938" spans="1:26" ht="18" customHeight="1" x14ac:dyDescent="0.25">
      <c r="A938" s="358"/>
      <c r="B938" s="358"/>
      <c r="C938" s="358"/>
      <c r="D938" s="358"/>
      <c r="E938" s="358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</row>
    <row r="939" spans="1:26" ht="18" customHeight="1" x14ac:dyDescent="0.25">
      <c r="A939" s="358"/>
      <c r="B939" s="358"/>
      <c r="C939" s="358"/>
      <c r="D939" s="358"/>
      <c r="E939" s="358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</row>
    <row r="940" spans="1:26" ht="18" customHeight="1" x14ac:dyDescent="0.25">
      <c r="A940" s="358"/>
      <c r="B940" s="358"/>
      <c r="C940" s="358"/>
      <c r="D940" s="358"/>
      <c r="E940" s="358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</row>
    <row r="941" spans="1:26" ht="18" customHeight="1" x14ac:dyDescent="0.25">
      <c r="A941" s="358"/>
      <c r="B941" s="358"/>
      <c r="C941" s="358"/>
      <c r="D941" s="358"/>
      <c r="E941" s="358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</row>
    <row r="942" spans="1:26" ht="18" customHeight="1" x14ac:dyDescent="0.25">
      <c r="A942" s="358"/>
      <c r="B942" s="358"/>
      <c r="C942" s="358"/>
      <c r="D942" s="358"/>
      <c r="E942" s="358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</row>
    <row r="943" spans="1:26" ht="18" customHeight="1" x14ac:dyDescent="0.25">
      <c r="A943" s="358"/>
      <c r="B943" s="358"/>
      <c r="C943" s="358"/>
      <c r="D943" s="358"/>
      <c r="E943" s="358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</row>
    <row r="944" spans="1:26" ht="18" customHeight="1" x14ac:dyDescent="0.25">
      <c r="A944" s="358"/>
      <c r="B944" s="358"/>
      <c r="C944" s="358"/>
      <c r="D944" s="358"/>
      <c r="E944" s="358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</row>
    <row r="945" spans="1:26" ht="18" customHeight="1" x14ac:dyDescent="0.25">
      <c r="A945" s="358"/>
      <c r="B945" s="358"/>
      <c r="C945" s="358"/>
      <c r="D945" s="358"/>
      <c r="E945" s="358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</row>
    <row r="946" spans="1:26" ht="18" customHeight="1" x14ac:dyDescent="0.25">
      <c r="A946" s="358"/>
      <c r="B946" s="358"/>
      <c r="C946" s="358"/>
      <c r="D946" s="358"/>
      <c r="E946" s="358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</row>
    <row r="947" spans="1:26" ht="18" customHeight="1" x14ac:dyDescent="0.25">
      <c r="A947" s="358"/>
      <c r="B947" s="358"/>
      <c r="C947" s="358"/>
      <c r="D947" s="358"/>
      <c r="E947" s="358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</row>
    <row r="948" spans="1:26" ht="18" customHeight="1" x14ac:dyDescent="0.25">
      <c r="A948" s="358"/>
      <c r="B948" s="358"/>
      <c r="C948" s="358"/>
      <c r="D948" s="358"/>
      <c r="E948" s="358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</row>
    <row r="949" spans="1:26" ht="18" customHeight="1" x14ac:dyDescent="0.25">
      <c r="A949" s="358"/>
      <c r="B949" s="358"/>
      <c r="C949" s="358"/>
      <c r="D949" s="358"/>
      <c r="E949" s="358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</row>
    <row r="950" spans="1:26" ht="18" customHeight="1" x14ac:dyDescent="0.25">
      <c r="A950" s="358"/>
      <c r="B950" s="358"/>
      <c r="C950" s="358"/>
      <c r="D950" s="358"/>
      <c r="E950" s="358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</row>
    <row r="951" spans="1:26" ht="18" customHeight="1" x14ac:dyDescent="0.25">
      <c r="A951" s="358"/>
      <c r="B951" s="358"/>
      <c r="C951" s="358"/>
      <c r="D951" s="358"/>
      <c r="E951" s="358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</row>
    <row r="952" spans="1:26" ht="18" customHeight="1" x14ac:dyDescent="0.25">
      <c r="A952" s="358"/>
      <c r="B952" s="358"/>
      <c r="C952" s="358"/>
      <c r="D952" s="358"/>
      <c r="E952" s="358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</row>
    <row r="953" spans="1:26" ht="18" customHeight="1" x14ac:dyDescent="0.25">
      <c r="A953" s="358"/>
      <c r="B953" s="358"/>
      <c r="C953" s="358"/>
      <c r="D953" s="358"/>
      <c r="E953" s="358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</row>
    <row r="954" spans="1:26" ht="18" customHeight="1" x14ac:dyDescent="0.25">
      <c r="A954" s="358"/>
      <c r="B954" s="358"/>
      <c r="C954" s="358"/>
      <c r="D954" s="358"/>
      <c r="E954" s="358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</row>
    <row r="955" spans="1:26" ht="18" customHeight="1" x14ac:dyDescent="0.25">
      <c r="A955" s="358"/>
      <c r="B955" s="358"/>
      <c r="C955" s="358"/>
      <c r="D955" s="358"/>
      <c r="E955" s="358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</row>
    <row r="956" spans="1:26" ht="18" customHeight="1" x14ac:dyDescent="0.25">
      <c r="A956" s="358"/>
      <c r="B956" s="358"/>
      <c r="C956" s="358"/>
      <c r="D956" s="358"/>
      <c r="E956" s="358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</row>
    <row r="957" spans="1:26" ht="18" customHeight="1" x14ac:dyDescent="0.25">
      <c r="A957" s="358"/>
      <c r="B957" s="358"/>
      <c r="C957" s="358"/>
      <c r="D957" s="358"/>
      <c r="E957" s="358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</row>
    <row r="958" spans="1:26" ht="18" customHeight="1" x14ac:dyDescent="0.25">
      <c r="A958" s="358"/>
      <c r="B958" s="358"/>
      <c r="C958" s="358"/>
      <c r="D958" s="358"/>
      <c r="E958" s="358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</row>
    <row r="959" spans="1:26" ht="18" customHeight="1" x14ac:dyDescent="0.25">
      <c r="A959" s="358"/>
      <c r="B959" s="358"/>
      <c r="C959" s="358"/>
      <c r="D959" s="358"/>
      <c r="E959" s="358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</row>
    <row r="960" spans="1:26" ht="18" customHeight="1" x14ac:dyDescent="0.25">
      <c r="A960" s="358"/>
      <c r="B960" s="358"/>
      <c r="C960" s="358"/>
      <c r="D960" s="358"/>
      <c r="E960" s="358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</row>
    <row r="961" spans="1:26" ht="18" customHeight="1" x14ac:dyDescent="0.25">
      <c r="A961" s="358"/>
      <c r="B961" s="358"/>
      <c r="C961" s="358"/>
      <c r="D961" s="358"/>
      <c r="E961" s="358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</row>
    <row r="962" spans="1:26" ht="18" customHeight="1" x14ac:dyDescent="0.25">
      <c r="A962" s="358"/>
      <c r="B962" s="358"/>
      <c r="C962" s="358"/>
      <c r="D962" s="358"/>
      <c r="E962" s="358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</row>
    <row r="963" spans="1:26" ht="18" customHeight="1" x14ac:dyDescent="0.25">
      <c r="A963" s="358"/>
      <c r="B963" s="358"/>
      <c r="C963" s="358"/>
      <c r="D963" s="358"/>
      <c r="E963" s="358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</row>
    <row r="964" spans="1:26" ht="18" customHeight="1" x14ac:dyDescent="0.25">
      <c r="A964" s="358"/>
      <c r="B964" s="358"/>
      <c r="C964" s="358"/>
      <c r="D964" s="358"/>
      <c r="E964" s="358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</row>
    <row r="965" spans="1:26" ht="18" customHeight="1" x14ac:dyDescent="0.25">
      <c r="A965" s="358"/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</row>
    <row r="966" spans="1:26" ht="18" customHeight="1" x14ac:dyDescent="0.25">
      <c r="A966" s="358"/>
      <c r="B966" s="358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</row>
    <row r="967" spans="1:26" ht="18" customHeight="1" x14ac:dyDescent="0.25">
      <c r="A967" s="358"/>
      <c r="B967" s="358"/>
      <c r="C967" s="358"/>
      <c r="D967" s="358"/>
      <c r="E967" s="358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</row>
    <row r="968" spans="1:26" ht="18" customHeight="1" x14ac:dyDescent="0.25">
      <c r="A968" s="358"/>
      <c r="B968" s="358"/>
      <c r="C968" s="358"/>
      <c r="D968" s="358"/>
      <c r="E968" s="358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</row>
    <row r="969" spans="1:26" ht="18" customHeight="1" x14ac:dyDescent="0.25">
      <c r="A969" s="358"/>
      <c r="B969" s="358"/>
      <c r="C969" s="358"/>
      <c r="D969" s="358"/>
      <c r="E969" s="358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</row>
    <row r="970" spans="1:26" ht="18" customHeight="1" x14ac:dyDescent="0.25">
      <c r="A970" s="358"/>
      <c r="B970" s="358"/>
      <c r="C970" s="358"/>
      <c r="D970" s="358"/>
      <c r="E970" s="358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</row>
    <row r="971" spans="1:26" ht="18" customHeight="1" x14ac:dyDescent="0.25">
      <c r="A971" s="358"/>
      <c r="B971" s="358"/>
      <c r="C971" s="358"/>
      <c r="D971" s="358"/>
      <c r="E971" s="358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</row>
    <row r="972" spans="1:26" ht="18" customHeight="1" x14ac:dyDescent="0.25">
      <c r="A972" s="358"/>
      <c r="B972" s="358"/>
      <c r="C972" s="358"/>
      <c r="D972" s="358"/>
      <c r="E972" s="358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</row>
    <row r="973" spans="1:26" ht="18" customHeight="1" x14ac:dyDescent="0.25">
      <c r="A973" s="358"/>
      <c r="B973" s="358"/>
      <c r="C973" s="358"/>
      <c r="D973" s="358"/>
      <c r="E973" s="358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</row>
    <row r="974" spans="1:26" ht="18" customHeight="1" x14ac:dyDescent="0.25">
      <c r="A974" s="358"/>
      <c r="B974" s="358"/>
      <c r="C974" s="358"/>
      <c r="D974" s="358"/>
      <c r="E974" s="358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</row>
    <row r="975" spans="1:26" ht="18" customHeight="1" x14ac:dyDescent="0.25">
      <c r="A975" s="358"/>
      <c r="B975" s="358"/>
      <c r="C975" s="358"/>
      <c r="D975" s="358"/>
      <c r="E975" s="358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</row>
    <row r="976" spans="1:26" ht="18" customHeight="1" x14ac:dyDescent="0.25">
      <c r="A976" s="358"/>
      <c r="B976" s="358"/>
      <c r="C976" s="358"/>
      <c r="D976" s="358"/>
      <c r="E976" s="358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</row>
    <row r="977" spans="1:26" ht="18" customHeight="1" x14ac:dyDescent="0.25">
      <c r="A977" s="358"/>
      <c r="B977" s="358"/>
      <c r="C977" s="358"/>
      <c r="D977" s="358"/>
      <c r="E977" s="358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</row>
    <row r="978" spans="1:26" ht="18" customHeight="1" x14ac:dyDescent="0.25">
      <c r="A978" s="358"/>
      <c r="B978" s="358"/>
      <c r="C978" s="358"/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</row>
    <row r="979" spans="1:26" ht="18" customHeight="1" x14ac:dyDescent="0.25">
      <c r="A979" s="358"/>
      <c r="B979" s="358"/>
      <c r="C979" s="358"/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</row>
    <row r="980" spans="1:26" ht="18" customHeight="1" x14ac:dyDescent="0.25">
      <c r="A980" s="358"/>
      <c r="B980" s="358"/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</row>
    <row r="981" spans="1:26" ht="18" customHeight="1" x14ac:dyDescent="0.25">
      <c r="A981" s="358"/>
      <c r="B981" s="358"/>
      <c r="C981" s="358"/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</row>
    <row r="982" spans="1:26" ht="18" customHeight="1" x14ac:dyDescent="0.25">
      <c r="A982" s="358"/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</row>
    <row r="983" spans="1:26" ht="18" customHeight="1" x14ac:dyDescent="0.25">
      <c r="A983" s="358"/>
      <c r="B983" s="358"/>
      <c r="C983" s="358"/>
      <c r="D983" s="358"/>
      <c r="E983" s="358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</row>
    <row r="984" spans="1:26" ht="18" customHeight="1" x14ac:dyDescent="0.25">
      <c r="A984" s="358"/>
      <c r="B984" s="358"/>
      <c r="C984" s="358"/>
      <c r="D984" s="358"/>
      <c r="E984" s="358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</row>
    <row r="985" spans="1:26" ht="18" customHeight="1" x14ac:dyDescent="0.25">
      <c r="A985" s="358"/>
      <c r="B985" s="358"/>
      <c r="C985" s="358"/>
      <c r="D985" s="358"/>
      <c r="E985" s="358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</row>
    <row r="986" spans="1:26" ht="18" customHeight="1" x14ac:dyDescent="0.25">
      <c r="A986" s="358"/>
      <c r="B986" s="358"/>
      <c r="C986" s="358"/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</row>
    <row r="987" spans="1:26" ht="18" customHeight="1" x14ac:dyDescent="0.25">
      <c r="A987" s="358"/>
      <c r="B987" s="358"/>
      <c r="C987" s="358"/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</row>
    <row r="988" spans="1:26" ht="18" customHeight="1" x14ac:dyDescent="0.25">
      <c r="A988" s="358"/>
      <c r="B988" s="358"/>
      <c r="C988" s="358"/>
      <c r="D988" s="358"/>
      <c r="E988" s="358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</row>
    <row r="989" spans="1:26" ht="18" customHeight="1" x14ac:dyDescent="0.25">
      <c r="A989" s="358"/>
      <c r="B989" s="358"/>
      <c r="C989" s="358"/>
      <c r="D989" s="358"/>
      <c r="E989" s="358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</row>
    <row r="990" spans="1:26" ht="18" customHeight="1" x14ac:dyDescent="0.25">
      <c r="A990" s="358"/>
      <c r="B990" s="358"/>
      <c r="C990" s="358"/>
      <c r="D990" s="358"/>
      <c r="E990" s="358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</row>
    <row r="991" spans="1:26" ht="18" customHeight="1" x14ac:dyDescent="0.25">
      <c r="A991" s="358"/>
      <c r="B991" s="358"/>
      <c r="C991" s="358"/>
      <c r="D991" s="358"/>
      <c r="E991" s="358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</row>
    <row r="992" spans="1:26" ht="18" customHeight="1" x14ac:dyDescent="0.25">
      <c r="A992" s="358"/>
      <c r="B992" s="358"/>
      <c r="C992" s="358"/>
      <c r="D992" s="358"/>
      <c r="E992" s="358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</row>
    <row r="993" spans="1:26" ht="18" customHeight="1" x14ac:dyDescent="0.25">
      <c r="A993" s="358"/>
      <c r="B993" s="358"/>
      <c r="C993" s="358"/>
      <c r="D993" s="358"/>
      <c r="E993" s="358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</row>
    <row r="994" spans="1:26" ht="18" customHeight="1" x14ac:dyDescent="0.25">
      <c r="A994" s="358"/>
      <c r="B994" s="358"/>
      <c r="C994" s="358"/>
      <c r="D994" s="358"/>
      <c r="E994" s="358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</row>
    <row r="995" spans="1:26" ht="18" customHeight="1" x14ac:dyDescent="0.25">
      <c r="A995" s="358"/>
      <c r="B995" s="358"/>
      <c r="C995" s="358"/>
      <c r="D995" s="358"/>
      <c r="E995" s="358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</row>
    <row r="996" spans="1:26" ht="18" customHeight="1" x14ac:dyDescent="0.25">
      <c r="A996" s="358"/>
      <c r="B996" s="358"/>
      <c r="C996" s="358"/>
      <c r="D996" s="358"/>
      <c r="E996" s="358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</row>
    <row r="997" spans="1:26" ht="18" customHeight="1" x14ac:dyDescent="0.25">
      <c r="A997" s="358"/>
      <c r="B997" s="358"/>
      <c r="C997" s="358"/>
      <c r="D997" s="358"/>
      <c r="E997" s="358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</row>
    <row r="998" spans="1:26" ht="18" customHeight="1" x14ac:dyDescent="0.25">
      <c r="A998" s="358"/>
      <c r="B998" s="358"/>
      <c r="C998" s="358"/>
      <c r="D998" s="358"/>
      <c r="E998" s="358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</row>
    <row r="999" spans="1:26" ht="18" customHeight="1" x14ac:dyDescent="0.25">
      <c r="A999" s="358"/>
      <c r="B999" s="358"/>
      <c r="C999" s="358"/>
      <c r="D999" s="358"/>
      <c r="E999" s="358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</row>
    <row r="1000" spans="1:26" ht="18" customHeight="1" x14ac:dyDescent="0.25">
      <c r="A1000" s="358"/>
      <c r="B1000" s="358"/>
      <c r="C1000" s="358"/>
      <c r="D1000" s="358"/>
      <c r="E1000" s="358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</row>
  </sheetData>
  <sheetProtection sheet="1" objects="1" scenarios="1"/>
  <mergeCells count="3">
    <mergeCell ref="B2:F2"/>
    <mergeCell ref="B3:F3"/>
    <mergeCell ref="B12:C12"/>
  </mergeCells>
  <printOptions horizontalCentered="1"/>
  <pageMargins left="0.70866141732283505" right="0.70866141732283505" top="0.74803149606299202" bottom="0.31" header="0" footer="0"/>
  <pageSetup scale="83" orientation="landscape" r:id="rId1"/>
  <headerFooter>
    <oddHeader>&amp;RRESULT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05867"/>
  </sheetPr>
  <dimension ref="A1:Z1000"/>
  <sheetViews>
    <sheetView workbookViewId="0">
      <selection activeCell="H11" sqref="H11"/>
    </sheetView>
  </sheetViews>
  <sheetFormatPr defaultColWidth="14.42578125" defaultRowHeight="15" customHeight="1" x14ac:dyDescent="0.25"/>
  <cols>
    <col min="1" max="1" width="2.7109375" customWidth="1"/>
    <col min="2" max="2" width="6.28515625" customWidth="1"/>
    <col min="3" max="3" width="89.42578125" customWidth="1"/>
    <col min="4" max="4" width="14.5703125" customWidth="1"/>
    <col min="5" max="5" width="2.7109375" customWidth="1"/>
    <col min="6" max="6" width="9.140625" customWidth="1"/>
    <col min="7" max="26" width="8.7109375" customWidth="1"/>
  </cols>
  <sheetData>
    <row r="1" spans="1:26" ht="17.25" customHeight="1" x14ac:dyDescent="0.3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</row>
    <row r="2" spans="1:26" ht="68.25" customHeight="1" x14ac:dyDescent="0.3">
      <c r="A2" s="340"/>
      <c r="B2" s="525" t="s">
        <v>302</v>
      </c>
      <c r="C2" s="447"/>
      <c r="D2" s="526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</row>
    <row r="3" spans="1:26" ht="35.25" customHeight="1" x14ac:dyDescent="0.3">
      <c r="A3" s="341"/>
      <c r="B3" s="342"/>
      <c r="C3" s="343"/>
      <c r="D3" s="344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</row>
    <row r="4" spans="1:26" ht="42" customHeight="1" x14ac:dyDescent="0.3">
      <c r="A4" s="340"/>
      <c r="B4" s="345" t="s">
        <v>259</v>
      </c>
      <c r="C4" s="346" t="s">
        <v>301</v>
      </c>
      <c r="D4" s="347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42" customHeight="1" x14ac:dyDescent="0.3">
      <c r="A5" s="340"/>
      <c r="B5" s="345"/>
      <c r="C5" s="346" t="s">
        <v>260</v>
      </c>
      <c r="D5" s="347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spans="1:26" ht="42" customHeight="1" x14ac:dyDescent="0.3">
      <c r="A6" s="340"/>
      <c r="B6" s="345"/>
      <c r="C6" s="346" t="s">
        <v>261</v>
      </c>
      <c r="D6" s="347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spans="1:26" ht="35.25" customHeight="1" x14ac:dyDescent="0.3">
      <c r="A7" s="340"/>
      <c r="B7" s="348"/>
      <c r="C7" s="349"/>
      <c r="D7" s="35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ht="44.25" customHeight="1" x14ac:dyDescent="0.3">
      <c r="A8" s="340"/>
      <c r="B8" s="527" t="s">
        <v>262</v>
      </c>
      <c r="C8" s="528"/>
      <c r="D8" s="351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ht="17.25" customHeight="1" x14ac:dyDescent="0.3">
      <c r="A9" s="341"/>
      <c r="B9" s="342"/>
      <c r="C9" s="343"/>
      <c r="D9" s="344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ht="28.5" customHeight="1" x14ac:dyDescent="0.3">
      <c r="A10" s="340"/>
      <c r="B10" s="345" t="s">
        <v>263</v>
      </c>
      <c r="C10" s="352" t="s">
        <v>264</v>
      </c>
      <c r="D10" s="347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8.5" customHeight="1" x14ac:dyDescent="0.3">
      <c r="A11" s="340"/>
      <c r="B11" s="345"/>
      <c r="C11" s="352" t="s">
        <v>264</v>
      </c>
      <c r="D11" s="347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spans="1:26" ht="28.5" customHeight="1" x14ac:dyDescent="0.3">
      <c r="A12" s="340"/>
      <c r="B12" s="345"/>
      <c r="C12" s="352" t="s">
        <v>264</v>
      </c>
      <c r="D12" s="347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spans="1:26" ht="28.5" customHeight="1" x14ac:dyDescent="0.3">
      <c r="A13" s="340"/>
      <c r="B13" s="345"/>
      <c r="C13" s="352" t="s">
        <v>264</v>
      </c>
      <c r="D13" s="347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spans="1:26" ht="28.5" customHeight="1" x14ac:dyDescent="0.3">
      <c r="A14" s="340"/>
      <c r="B14" s="345"/>
      <c r="C14" s="352" t="s">
        <v>264</v>
      </c>
      <c r="D14" s="347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1:26" ht="28.5" customHeight="1" x14ac:dyDescent="0.3">
      <c r="A15" s="340"/>
      <c r="B15" s="345"/>
      <c r="C15" s="352" t="s">
        <v>264</v>
      </c>
      <c r="D15" s="347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1:26" ht="28.5" customHeight="1" x14ac:dyDescent="0.3">
      <c r="A16" s="340"/>
      <c r="B16" s="345"/>
      <c r="C16" s="352" t="s">
        <v>264</v>
      </c>
      <c r="D16" s="347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1:26" ht="28.5" customHeight="1" x14ac:dyDescent="0.3">
      <c r="A17" s="340"/>
      <c r="B17" s="345"/>
      <c r="C17" s="352" t="s">
        <v>264</v>
      </c>
      <c r="D17" s="347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ht="28.5" customHeight="1" x14ac:dyDescent="0.3">
      <c r="A18" s="340"/>
      <c r="B18" s="345"/>
      <c r="C18" s="352" t="s">
        <v>264</v>
      </c>
      <c r="D18" s="347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ht="28.5" customHeight="1" x14ac:dyDescent="0.3">
      <c r="A19" s="340"/>
      <c r="B19" s="345"/>
      <c r="C19" s="352" t="s">
        <v>264</v>
      </c>
      <c r="D19" s="347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ht="150.75" customHeight="1" x14ac:dyDescent="0.3">
      <c r="A20" s="340"/>
      <c r="B20" s="353"/>
      <c r="C20" s="354" t="s">
        <v>265</v>
      </c>
      <c r="D20" s="35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ht="43.5" customHeight="1" x14ac:dyDescent="0.3">
      <c r="A21" s="340"/>
      <c r="B21" s="529" t="s">
        <v>266</v>
      </c>
      <c r="C21" s="528"/>
      <c r="D21" s="351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ht="150.75" customHeight="1" x14ac:dyDescent="0.3">
      <c r="A22" s="340"/>
      <c r="B22" s="355" t="s">
        <v>267</v>
      </c>
      <c r="C22" s="356" t="s">
        <v>268</v>
      </c>
      <c r="D22" s="357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ht="17.25" customHeight="1" x14ac:dyDescent="0.3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ht="17.25" customHeight="1" x14ac:dyDescent="0.3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ht="17.25" customHeight="1" x14ac:dyDescent="0.3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ht="17.25" customHeight="1" x14ac:dyDescent="0.3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ht="17.25" customHeight="1" x14ac:dyDescent="0.3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ht="17.25" customHeight="1" x14ac:dyDescent="0.3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ht="17.25" customHeight="1" x14ac:dyDescent="0.3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ht="17.25" customHeight="1" x14ac:dyDescent="0.3">
      <c r="A30" s="340"/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 ht="17.25" customHeight="1" x14ac:dyDescent="0.3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1:26" ht="17.25" customHeight="1" x14ac:dyDescent="0.3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1:26" ht="17.25" customHeight="1" x14ac:dyDescent="0.3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1:26" ht="17.25" customHeight="1" x14ac:dyDescent="0.3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spans="1:26" ht="17.25" customHeight="1" x14ac:dyDescent="0.3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spans="1:26" ht="17.25" customHeight="1" x14ac:dyDescent="0.3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spans="1:26" ht="17.25" customHeight="1" x14ac:dyDescent="0.3">
      <c r="A37" s="340"/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1:26" ht="17.25" customHeight="1" x14ac:dyDescent="0.3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1:26" ht="17.25" customHeight="1" x14ac:dyDescent="0.3">
      <c r="A39" s="340"/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1:26" ht="17.25" customHeight="1" x14ac:dyDescent="0.3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1:26" ht="17.25" customHeight="1" x14ac:dyDescent="0.3">
      <c r="A41" s="340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1:26" ht="17.25" customHeight="1" x14ac:dyDescent="0.3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1:26" ht="17.25" customHeight="1" x14ac:dyDescent="0.3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1:26" ht="17.25" customHeight="1" x14ac:dyDescent="0.3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1:26" ht="17.25" customHeight="1" x14ac:dyDescent="0.3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1:26" ht="17.25" customHeight="1" x14ac:dyDescent="0.3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1:26" ht="17.25" customHeight="1" x14ac:dyDescent="0.3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1:26" ht="17.25" customHeight="1" x14ac:dyDescent="0.3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1:26" ht="17.25" customHeight="1" x14ac:dyDescent="0.3">
      <c r="A49" s="340"/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1:26" ht="17.25" customHeight="1" x14ac:dyDescent="0.3">
      <c r="A50" s="340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spans="1:26" ht="17.25" customHeight="1" x14ac:dyDescent="0.3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spans="1:26" ht="17.25" customHeight="1" x14ac:dyDescent="0.3">
      <c r="A52" s="340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1:26" ht="17.25" customHeight="1" x14ac:dyDescent="0.3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spans="1:26" ht="17.25" customHeight="1" x14ac:dyDescent="0.3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spans="1:26" ht="17.25" customHeight="1" x14ac:dyDescent="0.3">
      <c r="A55" s="340"/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spans="1:26" ht="17.25" customHeight="1" x14ac:dyDescent="0.3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spans="1:26" ht="17.25" customHeight="1" x14ac:dyDescent="0.3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  <row r="58" spans="1:26" ht="17.25" customHeight="1" x14ac:dyDescent="0.3">
      <c r="A58" s="340"/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</row>
    <row r="59" spans="1:26" ht="17.25" customHeight="1" x14ac:dyDescent="0.3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</row>
    <row r="60" spans="1:26" ht="17.25" customHeight="1" x14ac:dyDescent="0.3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spans="1:26" ht="17.25" customHeight="1" x14ac:dyDescent="0.3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</row>
    <row r="62" spans="1:26" ht="17.25" customHeight="1" x14ac:dyDescent="0.3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</row>
    <row r="63" spans="1:26" ht="17.25" customHeight="1" x14ac:dyDescent="0.3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</row>
    <row r="64" spans="1:26" ht="17.25" customHeight="1" x14ac:dyDescent="0.3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spans="1:26" ht="17.25" customHeight="1" x14ac:dyDescent="0.3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spans="1:26" ht="17.25" customHeight="1" x14ac:dyDescent="0.3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spans="1:26" ht="17.25" customHeight="1" x14ac:dyDescent="0.3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spans="1:26" ht="17.25" customHeight="1" x14ac:dyDescent="0.3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spans="1:26" ht="17.25" customHeight="1" x14ac:dyDescent="0.3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spans="1:26" ht="17.25" customHeight="1" x14ac:dyDescent="0.3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spans="1:26" ht="17.25" customHeight="1" x14ac:dyDescent="0.3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ht="17.25" customHeight="1" x14ac:dyDescent="0.3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spans="1:26" ht="17.25" customHeight="1" x14ac:dyDescent="0.3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spans="1:26" ht="17.25" customHeight="1" x14ac:dyDescent="0.3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spans="1:26" ht="17.25" customHeight="1" x14ac:dyDescent="0.3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spans="1:26" ht="17.25" customHeight="1" x14ac:dyDescent="0.3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spans="1:26" ht="17.25" customHeight="1" x14ac:dyDescent="0.3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spans="1:26" ht="17.25" customHeight="1" x14ac:dyDescent="0.3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spans="1:26" ht="17.25" customHeight="1" x14ac:dyDescent="0.3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spans="1:26" ht="17.25" customHeight="1" x14ac:dyDescent="0.3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spans="1:26" ht="17.25" customHeight="1" x14ac:dyDescent="0.3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spans="1:26" ht="17.25" customHeight="1" x14ac:dyDescent="0.3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spans="1:26" ht="17.25" customHeight="1" x14ac:dyDescent="0.3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spans="1:26" ht="17.25" customHeight="1" x14ac:dyDescent="0.3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spans="1:26" ht="17.25" customHeight="1" x14ac:dyDescent="0.3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spans="1:26" ht="17.25" customHeight="1" x14ac:dyDescent="0.3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spans="1:26" ht="17.25" customHeight="1" x14ac:dyDescent="0.3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spans="1:26" ht="17.25" customHeight="1" x14ac:dyDescent="0.3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spans="1:26" ht="17.25" customHeight="1" x14ac:dyDescent="0.3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spans="1:26" ht="17.25" customHeight="1" x14ac:dyDescent="0.3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spans="1:26" ht="17.25" customHeight="1" x14ac:dyDescent="0.3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spans="1:26" ht="17.25" customHeight="1" x14ac:dyDescent="0.3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spans="1:26" ht="17.25" customHeight="1" x14ac:dyDescent="0.3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spans="1:26" ht="17.25" customHeight="1" x14ac:dyDescent="0.3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spans="1:26" ht="17.25" customHeight="1" x14ac:dyDescent="0.3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spans="1:26" ht="17.25" customHeight="1" x14ac:dyDescent="0.3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spans="1:26" ht="17.25" customHeight="1" x14ac:dyDescent="0.3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spans="1:26" ht="17.25" customHeight="1" x14ac:dyDescent="0.3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</row>
    <row r="99" spans="1:26" ht="17.25" customHeight="1" x14ac:dyDescent="0.3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</row>
    <row r="100" spans="1:26" ht="17.25" customHeight="1" x14ac:dyDescent="0.3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</row>
    <row r="101" spans="1:26" ht="17.25" customHeight="1" x14ac:dyDescent="0.3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</row>
    <row r="102" spans="1:26" ht="17.25" customHeight="1" x14ac:dyDescent="0.3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</row>
    <row r="103" spans="1:26" ht="17.25" customHeight="1" x14ac:dyDescent="0.3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</row>
    <row r="104" spans="1:26" ht="17.25" customHeight="1" x14ac:dyDescent="0.3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</row>
    <row r="105" spans="1:26" ht="17.25" customHeight="1" x14ac:dyDescent="0.3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</row>
    <row r="106" spans="1:26" ht="17.25" customHeight="1" x14ac:dyDescent="0.3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</row>
    <row r="107" spans="1:26" ht="17.25" customHeight="1" x14ac:dyDescent="0.3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</row>
    <row r="108" spans="1:26" ht="17.25" customHeight="1" x14ac:dyDescent="0.3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</row>
    <row r="109" spans="1:26" ht="17.25" customHeight="1" x14ac:dyDescent="0.3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</row>
    <row r="110" spans="1:26" ht="17.25" customHeight="1" x14ac:dyDescent="0.3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</row>
    <row r="111" spans="1:26" ht="17.25" customHeight="1" x14ac:dyDescent="0.3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</row>
    <row r="112" spans="1:26" ht="17.25" customHeight="1" x14ac:dyDescent="0.3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</row>
    <row r="113" spans="1:26" ht="17.25" customHeight="1" x14ac:dyDescent="0.3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</row>
    <row r="114" spans="1:26" ht="17.25" customHeight="1" x14ac:dyDescent="0.3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</row>
    <row r="115" spans="1:26" ht="17.25" customHeight="1" x14ac:dyDescent="0.3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</row>
    <row r="116" spans="1:26" ht="17.25" customHeight="1" x14ac:dyDescent="0.3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</row>
    <row r="117" spans="1:26" ht="17.25" customHeight="1" x14ac:dyDescent="0.3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</row>
    <row r="118" spans="1:26" ht="17.25" customHeight="1" x14ac:dyDescent="0.3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</row>
    <row r="119" spans="1:26" ht="17.25" customHeight="1" x14ac:dyDescent="0.3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</row>
    <row r="120" spans="1:26" ht="17.25" customHeight="1" x14ac:dyDescent="0.3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</row>
    <row r="121" spans="1:26" ht="17.25" customHeight="1" x14ac:dyDescent="0.3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</row>
    <row r="122" spans="1:26" ht="17.25" customHeight="1" x14ac:dyDescent="0.3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</row>
    <row r="123" spans="1:26" ht="17.25" customHeight="1" x14ac:dyDescent="0.3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</row>
    <row r="124" spans="1:26" ht="17.25" customHeight="1" x14ac:dyDescent="0.3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</row>
    <row r="125" spans="1:26" ht="17.25" customHeight="1" x14ac:dyDescent="0.3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</row>
    <row r="126" spans="1:26" ht="17.25" customHeight="1" x14ac:dyDescent="0.3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</row>
    <row r="127" spans="1:26" ht="17.25" customHeight="1" x14ac:dyDescent="0.3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</row>
    <row r="128" spans="1:26" ht="17.25" customHeight="1" x14ac:dyDescent="0.3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</row>
    <row r="129" spans="1:26" ht="17.25" customHeight="1" x14ac:dyDescent="0.3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</row>
    <row r="130" spans="1:26" ht="17.25" customHeight="1" x14ac:dyDescent="0.3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</row>
    <row r="131" spans="1:26" ht="17.25" customHeight="1" x14ac:dyDescent="0.3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</row>
    <row r="132" spans="1:26" ht="17.25" customHeight="1" x14ac:dyDescent="0.3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</row>
    <row r="133" spans="1:26" ht="17.25" customHeight="1" x14ac:dyDescent="0.3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</row>
    <row r="134" spans="1:26" ht="17.25" customHeight="1" x14ac:dyDescent="0.3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</row>
    <row r="135" spans="1:26" ht="17.25" customHeight="1" x14ac:dyDescent="0.3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</row>
    <row r="136" spans="1:26" ht="17.25" customHeight="1" x14ac:dyDescent="0.3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</row>
    <row r="137" spans="1:26" ht="17.25" customHeight="1" x14ac:dyDescent="0.3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</row>
    <row r="138" spans="1:26" ht="17.25" customHeight="1" x14ac:dyDescent="0.3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</row>
    <row r="139" spans="1:26" ht="17.25" customHeight="1" x14ac:dyDescent="0.3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</row>
    <row r="140" spans="1:26" ht="17.25" customHeight="1" x14ac:dyDescent="0.3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</row>
    <row r="141" spans="1:26" ht="17.25" customHeight="1" x14ac:dyDescent="0.3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</row>
    <row r="142" spans="1:26" ht="17.25" customHeight="1" x14ac:dyDescent="0.3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</row>
    <row r="143" spans="1:26" ht="17.25" customHeight="1" x14ac:dyDescent="0.3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</row>
    <row r="144" spans="1:26" ht="17.25" customHeight="1" x14ac:dyDescent="0.3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</row>
    <row r="145" spans="1:26" ht="17.25" customHeight="1" x14ac:dyDescent="0.3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</row>
    <row r="146" spans="1:26" ht="17.25" customHeight="1" x14ac:dyDescent="0.3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</row>
    <row r="147" spans="1:26" ht="17.25" customHeight="1" x14ac:dyDescent="0.3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</row>
    <row r="148" spans="1:26" ht="17.25" customHeight="1" x14ac:dyDescent="0.3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</row>
    <row r="149" spans="1:26" ht="17.25" customHeight="1" x14ac:dyDescent="0.3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</row>
    <row r="150" spans="1:26" ht="17.25" customHeight="1" x14ac:dyDescent="0.3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</row>
    <row r="151" spans="1:26" ht="17.25" customHeight="1" x14ac:dyDescent="0.3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</row>
    <row r="152" spans="1:26" ht="17.25" customHeight="1" x14ac:dyDescent="0.3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</row>
    <row r="153" spans="1:26" ht="17.25" customHeight="1" x14ac:dyDescent="0.3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</row>
    <row r="154" spans="1:26" ht="17.25" customHeight="1" x14ac:dyDescent="0.3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</row>
    <row r="155" spans="1:26" ht="17.25" customHeight="1" x14ac:dyDescent="0.3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</row>
    <row r="156" spans="1:26" ht="17.25" customHeight="1" x14ac:dyDescent="0.3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</row>
    <row r="157" spans="1:26" ht="17.25" customHeight="1" x14ac:dyDescent="0.3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</row>
    <row r="158" spans="1:26" ht="17.25" customHeight="1" x14ac:dyDescent="0.3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</row>
    <row r="159" spans="1:26" ht="17.25" customHeight="1" x14ac:dyDescent="0.3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</row>
    <row r="160" spans="1:26" ht="17.25" customHeight="1" x14ac:dyDescent="0.3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</row>
    <row r="161" spans="1:26" ht="17.25" customHeight="1" x14ac:dyDescent="0.3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</row>
    <row r="162" spans="1:26" ht="17.25" customHeight="1" x14ac:dyDescent="0.3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</row>
    <row r="163" spans="1:26" ht="17.25" customHeight="1" x14ac:dyDescent="0.3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</row>
    <row r="164" spans="1:26" ht="17.25" customHeight="1" x14ac:dyDescent="0.3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</row>
    <row r="165" spans="1:26" ht="17.25" customHeight="1" x14ac:dyDescent="0.3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</row>
    <row r="166" spans="1:26" ht="17.25" customHeight="1" x14ac:dyDescent="0.3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</row>
    <row r="167" spans="1:26" ht="17.25" customHeight="1" x14ac:dyDescent="0.3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</row>
    <row r="168" spans="1:26" ht="17.25" customHeight="1" x14ac:dyDescent="0.3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</row>
    <row r="169" spans="1:26" ht="17.25" customHeight="1" x14ac:dyDescent="0.3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</row>
    <row r="170" spans="1:26" ht="17.25" customHeight="1" x14ac:dyDescent="0.3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</row>
    <row r="171" spans="1:26" ht="17.25" customHeight="1" x14ac:dyDescent="0.3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</row>
    <row r="172" spans="1:26" ht="17.25" customHeight="1" x14ac:dyDescent="0.3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</row>
    <row r="173" spans="1:26" ht="17.25" customHeight="1" x14ac:dyDescent="0.3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</row>
    <row r="174" spans="1:26" ht="17.25" customHeight="1" x14ac:dyDescent="0.3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</row>
    <row r="175" spans="1:26" ht="17.25" customHeight="1" x14ac:dyDescent="0.3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</row>
    <row r="176" spans="1:26" ht="17.25" customHeight="1" x14ac:dyDescent="0.3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</row>
    <row r="177" spans="1:26" ht="17.25" customHeight="1" x14ac:dyDescent="0.3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</row>
    <row r="178" spans="1:26" ht="17.25" customHeight="1" x14ac:dyDescent="0.3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</row>
    <row r="179" spans="1:26" ht="17.25" customHeight="1" x14ac:dyDescent="0.3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</row>
    <row r="180" spans="1:26" ht="17.25" customHeight="1" x14ac:dyDescent="0.3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</row>
    <row r="181" spans="1:26" ht="17.25" customHeight="1" x14ac:dyDescent="0.3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</row>
    <row r="182" spans="1:26" ht="17.25" customHeight="1" x14ac:dyDescent="0.3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</row>
    <row r="183" spans="1:26" ht="17.25" customHeight="1" x14ac:dyDescent="0.3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</row>
    <row r="184" spans="1:26" ht="17.25" customHeight="1" x14ac:dyDescent="0.3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</row>
    <row r="185" spans="1:26" ht="17.25" customHeight="1" x14ac:dyDescent="0.3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</row>
    <row r="186" spans="1:26" ht="17.25" customHeight="1" x14ac:dyDescent="0.3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</row>
    <row r="187" spans="1:26" ht="17.25" customHeight="1" x14ac:dyDescent="0.3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</row>
    <row r="188" spans="1:26" ht="17.25" customHeight="1" x14ac:dyDescent="0.3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</row>
    <row r="189" spans="1:26" ht="17.25" customHeight="1" x14ac:dyDescent="0.3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</row>
    <row r="190" spans="1:26" ht="17.25" customHeight="1" x14ac:dyDescent="0.3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</row>
    <row r="191" spans="1:26" ht="17.25" customHeight="1" x14ac:dyDescent="0.3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</row>
    <row r="192" spans="1:26" ht="17.25" customHeight="1" x14ac:dyDescent="0.3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</row>
    <row r="193" spans="1:26" ht="17.25" customHeight="1" x14ac:dyDescent="0.3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</row>
    <row r="194" spans="1:26" ht="17.25" customHeight="1" x14ac:dyDescent="0.3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</row>
    <row r="195" spans="1:26" ht="17.25" customHeight="1" x14ac:dyDescent="0.3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</row>
    <row r="196" spans="1:26" ht="17.25" customHeight="1" x14ac:dyDescent="0.3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</row>
    <row r="197" spans="1:26" ht="17.25" customHeight="1" x14ac:dyDescent="0.3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</row>
    <row r="198" spans="1:26" ht="17.25" customHeight="1" x14ac:dyDescent="0.3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</row>
    <row r="199" spans="1:26" ht="17.25" customHeight="1" x14ac:dyDescent="0.3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</row>
    <row r="200" spans="1:26" ht="17.25" customHeight="1" x14ac:dyDescent="0.3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</row>
    <row r="201" spans="1:26" ht="17.25" customHeight="1" x14ac:dyDescent="0.3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</row>
    <row r="202" spans="1:26" ht="17.25" customHeight="1" x14ac:dyDescent="0.3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</row>
    <row r="203" spans="1:26" ht="17.25" customHeight="1" x14ac:dyDescent="0.3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</row>
    <row r="204" spans="1:26" ht="17.25" customHeight="1" x14ac:dyDescent="0.3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</row>
    <row r="205" spans="1:26" ht="17.25" customHeight="1" x14ac:dyDescent="0.3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</row>
    <row r="206" spans="1:26" ht="17.25" customHeight="1" x14ac:dyDescent="0.3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</row>
    <row r="207" spans="1:26" ht="17.25" customHeight="1" x14ac:dyDescent="0.3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</row>
    <row r="208" spans="1:26" ht="17.25" customHeight="1" x14ac:dyDescent="0.3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</row>
    <row r="209" spans="1:26" ht="17.25" customHeight="1" x14ac:dyDescent="0.3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</row>
    <row r="210" spans="1:26" ht="17.25" customHeight="1" x14ac:dyDescent="0.3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</row>
    <row r="211" spans="1:26" ht="17.25" customHeight="1" x14ac:dyDescent="0.3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</row>
    <row r="212" spans="1:26" ht="17.25" customHeight="1" x14ac:dyDescent="0.3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</row>
    <row r="213" spans="1:26" ht="17.25" customHeight="1" x14ac:dyDescent="0.3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</row>
    <row r="214" spans="1:26" ht="17.25" customHeight="1" x14ac:dyDescent="0.3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</row>
    <row r="215" spans="1:26" ht="17.25" customHeight="1" x14ac:dyDescent="0.3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</row>
    <row r="216" spans="1:26" ht="17.25" customHeight="1" x14ac:dyDescent="0.3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</row>
    <row r="217" spans="1:26" ht="17.25" customHeight="1" x14ac:dyDescent="0.3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</row>
    <row r="218" spans="1:26" ht="17.25" customHeight="1" x14ac:dyDescent="0.3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</row>
    <row r="219" spans="1:26" ht="17.25" customHeight="1" x14ac:dyDescent="0.3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</row>
    <row r="220" spans="1:26" ht="17.25" customHeight="1" x14ac:dyDescent="0.3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</row>
    <row r="221" spans="1:26" ht="17.25" customHeight="1" x14ac:dyDescent="0.3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</row>
    <row r="222" spans="1:26" ht="17.25" customHeight="1" x14ac:dyDescent="0.3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</row>
    <row r="223" spans="1:26" ht="17.25" customHeight="1" x14ac:dyDescent="0.3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</row>
    <row r="224" spans="1:26" ht="17.25" customHeight="1" x14ac:dyDescent="0.3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</row>
    <row r="225" spans="1:26" ht="17.25" customHeight="1" x14ac:dyDescent="0.3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</row>
    <row r="226" spans="1:26" ht="17.25" customHeight="1" x14ac:dyDescent="0.3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</row>
    <row r="227" spans="1:26" ht="17.25" customHeight="1" x14ac:dyDescent="0.3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</row>
    <row r="228" spans="1:26" ht="17.25" customHeight="1" x14ac:dyDescent="0.3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</row>
    <row r="229" spans="1:26" ht="17.25" customHeight="1" x14ac:dyDescent="0.3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</row>
    <row r="230" spans="1:26" ht="17.25" customHeight="1" x14ac:dyDescent="0.3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</row>
    <row r="231" spans="1:26" ht="17.25" customHeight="1" x14ac:dyDescent="0.3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</row>
    <row r="232" spans="1:26" ht="17.25" customHeight="1" x14ac:dyDescent="0.3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</row>
    <row r="233" spans="1:26" ht="17.25" customHeight="1" x14ac:dyDescent="0.3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</row>
    <row r="234" spans="1:26" ht="17.25" customHeight="1" x14ac:dyDescent="0.3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</row>
    <row r="235" spans="1:26" ht="17.25" customHeight="1" x14ac:dyDescent="0.3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</row>
    <row r="236" spans="1:26" ht="17.25" customHeight="1" x14ac:dyDescent="0.3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</row>
    <row r="237" spans="1:26" ht="17.25" customHeight="1" x14ac:dyDescent="0.3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</row>
    <row r="238" spans="1:26" ht="17.25" customHeight="1" x14ac:dyDescent="0.3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</row>
    <row r="239" spans="1:26" ht="17.25" customHeight="1" x14ac:dyDescent="0.3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</row>
    <row r="240" spans="1:26" ht="17.25" customHeight="1" x14ac:dyDescent="0.3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</row>
    <row r="241" spans="1:26" ht="17.25" customHeight="1" x14ac:dyDescent="0.3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</row>
    <row r="242" spans="1:26" ht="17.25" customHeight="1" x14ac:dyDescent="0.3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</row>
    <row r="243" spans="1:26" ht="17.25" customHeight="1" x14ac:dyDescent="0.3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</row>
    <row r="244" spans="1:26" ht="17.25" customHeight="1" x14ac:dyDescent="0.3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</row>
    <row r="245" spans="1:26" ht="17.25" customHeight="1" x14ac:dyDescent="0.3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</row>
    <row r="246" spans="1:26" ht="17.25" customHeight="1" x14ac:dyDescent="0.3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</row>
    <row r="247" spans="1:26" ht="17.25" customHeight="1" x14ac:dyDescent="0.3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</row>
    <row r="248" spans="1:26" ht="17.25" customHeight="1" x14ac:dyDescent="0.3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</row>
    <row r="249" spans="1:26" ht="17.25" customHeight="1" x14ac:dyDescent="0.3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</row>
    <row r="250" spans="1:26" ht="17.25" customHeight="1" x14ac:dyDescent="0.3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</row>
    <row r="251" spans="1:26" ht="17.25" customHeight="1" x14ac:dyDescent="0.3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</row>
    <row r="252" spans="1:26" ht="17.25" customHeight="1" x14ac:dyDescent="0.3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</row>
    <row r="253" spans="1:26" ht="17.25" customHeight="1" x14ac:dyDescent="0.3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</row>
    <row r="254" spans="1:26" ht="17.25" customHeight="1" x14ac:dyDescent="0.3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</row>
    <row r="255" spans="1:26" ht="17.25" customHeight="1" x14ac:dyDescent="0.3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</row>
    <row r="256" spans="1:26" ht="17.25" customHeight="1" x14ac:dyDescent="0.3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</row>
    <row r="257" spans="1:26" ht="17.25" customHeight="1" x14ac:dyDescent="0.3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</row>
    <row r="258" spans="1:26" ht="17.25" customHeight="1" x14ac:dyDescent="0.3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</row>
    <row r="259" spans="1:26" ht="17.25" customHeight="1" x14ac:dyDescent="0.3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</row>
    <row r="260" spans="1:26" ht="17.25" customHeight="1" x14ac:dyDescent="0.3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</row>
    <row r="261" spans="1:26" ht="17.25" customHeight="1" x14ac:dyDescent="0.3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</row>
    <row r="262" spans="1:26" ht="17.25" customHeight="1" x14ac:dyDescent="0.3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</row>
    <row r="263" spans="1:26" ht="17.25" customHeight="1" x14ac:dyDescent="0.3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</row>
    <row r="264" spans="1:26" ht="17.25" customHeight="1" x14ac:dyDescent="0.3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</row>
    <row r="265" spans="1:26" ht="17.25" customHeight="1" x14ac:dyDescent="0.3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</row>
    <row r="266" spans="1:26" ht="17.25" customHeight="1" x14ac:dyDescent="0.3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</row>
    <row r="267" spans="1:26" ht="17.25" customHeight="1" x14ac:dyDescent="0.3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</row>
    <row r="268" spans="1:26" ht="17.25" customHeight="1" x14ac:dyDescent="0.3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</row>
    <row r="269" spans="1:26" ht="17.25" customHeight="1" x14ac:dyDescent="0.3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</row>
    <row r="270" spans="1:26" ht="17.25" customHeight="1" x14ac:dyDescent="0.3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</row>
    <row r="271" spans="1:26" ht="17.25" customHeight="1" x14ac:dyDescent="0.3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</row>
    <row r="272" spans="1:26" ht="17.25" customHeight="1" x14ac:dyDescent="0.3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</row>
    <row r="273" spans="1:26" ht="17.25" customHeight="1" x14ac:dyDescent="0.3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</row>
    <row r="274" spans="1:26" ht="17.25" customHeight="1" x14ac:dyDescent="0.3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</row>
    <row r="275" spans="1:26" ht="17.25" customHeight="1" x14ac:dyDescent="0.3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</row>
    <row r="276" spans="1:26" ht="17.25" customHeight="1" x14ac:dyDescent="0.3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</row>
    <row r="277" spans="1:26" ht="17.25" customHeight="1" x14ac:dyDescent="0.3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</row>
    <row r="278" spans="1:26" ht="17.25" customHeight="1" x14ac:dyDescent="0.3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</row>
    <row r="279" spans="1:26" ht="17.25" customHeight="1" x14ac:dyDescent="0.3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</row>
    <row r="280" spans="1:26" ht="17.25" customHeight="1" x14ac:dyDescent="0.3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</row>
    <row r="281" spans="1:26" ht="17.25" customHeight="1" x14ac:dyDescent="0.3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</row>
    <row r="282" spans="1:26" ht="17.25" customHeight="1" x14ac:dyDescent="0.3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</row>
    <row r="283" spans="1:26" ht="17.25" customHeight="1" x14ac:dyDescent="0.3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</row>
    <row r="284" spans="1:26" ht="17.25" customHeight="1" x14ac:dyDescent="0.3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</row>
    <row r="285" spans="1:26" ht="17.25" customHeight="1" x14ac:dyDescent="0.3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</row>
    <row r="286" spans="1:26" ht="17.25" customHeight="1" x14ac:dyDescent="0.3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</row>
    <row r="287" spans="1:26" ht="17.25" customHeight="1" x14ac:dyDescent="0.3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</row>
    <row r="288" spans="1:26" ht="17.25" customHeight="1" x14ac:dyDescent="0.3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</row>
    <row r="289" spans="1:26" ht="17.25" customHeight="1" x14ac:dyDescent="0.3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</row>
    <row r="290" spans="1:26" ht="17.25" customHeight="1" x14ac:dyDescent="0.3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</row>
    <row r="291" spans="1:26" ht="17.25" customHeight="1" x14ac:dyDescent="0.3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</row>
    <row r="292" spans="1:26" ht="17.25" customHeight="1" x14ac:dyDescent="0.3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</row>
    <row r="293" spans="1:26" ht="17.25" customHeight="1" x14ac:dyDescent="0.3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</row>
    <row r="294" spans="1:26" ht="17.25" customHeight="1" x14ac:dyDescent="0.3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</row>
    <row r="295" spans="1:26" ht="17.25" customHeight="1" x14ac:dyDescent="0.3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</row>
    <row r="296" spans="1:26" ht="17.25" customHeight="1" x14ac:dyDescent="0.3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</row>
    <row r="297" spans="1:26" ht="17.25" customHeight="1" x14ac:dyDescent="0.3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</row>
    <row r="298" spans="1:26" ht="17.25" customHeight="1" x14ac:dyDescent="0.3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</row>
    <row r="299" spans="1:26" ht="17.25" customHeight="1" x14ac:dyDescent="0.3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</row>
    <row r="300" spans="1:26" ht="17.25" customHeight="1" x14ac:dyDescent="0.3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</row>
    <row r="301" spans="1:26" ht="17.25" customHeight="1" x14ac:dyDescent="0.3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</row>
    <row r="302" spans="1:26" ht="17.25" customHeight="1" x14ac:dyDescent="0.3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</row>
    <row r="303" spans="1:26" ht="17.25" customHeight="1" x14ac:dyDescent="0.3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</row>
    <row r="304" spans="1:26" ht="17.25" customHeight="1" x14ac:dyDescent="0.3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</row>
    <row r="305" spans="1:26" ht="17.25" customHeight="1" x14ac:dyDescent="0.3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</row>
    <row r="306" spans="1:26" ht="17.25" customHeight="1" x14ac:dyDescent="0.3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</row>
    <row r="307" spans="1:26" ht="17.25" customHeight="1" x14ac:dyDescent="0.3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</row>
    <row r="308" spans="1:26" ht="17.25" customHeight="1" x14ac:dyDescent="0.3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</row>
    <row r="309" spans="1:26" ht="17.25" customHeight="1" x14ac:dyDescent="0.3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</row>
    <row r="310" spans="1:26" ht="17.25" customHeight="1" x14ac:dyDescent="0.3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</row>
    <row r="311" spans="1:26" ht="17.25" customHeight="1" x14ac:dyDescent="0.3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</row>
    <row r="312" spans="1:26" ht="17.25" customHeight="1" x14ac:dyDescent="0.3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</row>
    <row r="313" spans="1:26" ht="17.25" customHeight="1" x14ac:dyDescent="0.3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</row>
    <row r="314" spans="1:26" ht="17.25" customHeight="1" x14ac:dyDescent="0.3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</row>
    <row r="315" spans="1:26" ht="17.25" customHeight="1" x14ac:dyDescent="0.3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</row>
    <row r="316" spans="1:26" ht="17.25" customHeight="1" x14ac:dyDescent="0.3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</row>
    <row r="317" spans="1:26" ht="17.25" customHeight="1" x14ac:dyDescent="0.3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</row>
    <row r="318" spans="1:26" ht="17.25" customHeight="1" x14ac:dyDescent="0.3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</row>
    <row r="319" spans="1:26" ht="17.25" customHeight="1" x14ac:dyDescent="0.3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</row>
    <row r="320" spans="1:26" ht="17.25" customHeight="1" x14ac:dyDescent="0.3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</row>
    <row r="321" spans="1:26" ht="17.25" customHeight="1" x14ac:dyDescent="0.3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</row>
    <row r="322" spans="1:26" ht="17.25" customHeight="1" x14ac:dyDescent="0.3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</row>
    <row r="323" spans="1:26" ht="17.25" customHeight="1" x14ac:dyDescent="0.3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</row>
    <row r="324" spans="1:26" ht="17.25" customHeight="1" x14ac:dyDescent="0.3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</row>
    <row r="325" spans="1:26" ht="17.25" customHeight="1" x14ac:dyDescent="0.3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</row>
    <row r="326" spans="1:26" ht="17.25" customHeight="1" x14ac:dyDescent="0.3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</row>
    <row r="327" spans="1:26" ht="17.25" customHeight="1" x14ac:dyDescent="0.3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</row>
    <row r="328" spans="1:26" ht="17.25" customHeight="1" x14ac:dyDescent="0.3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</row>
    <row r="329" spans="1:26" ht="17.25" customHeight="1" x14ac:dyDescent="0.3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</row>
    <row r="330" spans="1:26" ht="17.25" customHeight="1" x14ac:dyDescent="0.3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</row>
    <row r="331" spans="1:26" ht="17.25" customHeight="1" x14ac:dyDescent="0.3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</row>
    <row r="332" spans="1:26" ht="17.25" customHeight="1" x14ac:dyDescent="0.3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</row>
    <row r="333" spans="1:26" ht="17.25" customHeight="1" x14ac:dyDescent="0.3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</row>
    <row r="334" spans="1:26" ht="17.25" customHeight="1" x14ac:dyDescent="0.3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</row>
    <row r="335" spans="1:26" ht="17.25" customHeight="1" x14ac:dyDescent="0.3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</row>
    <row r="336" spans="1:26" ht="17.25" customHeight="1" x14ac:dyDescent="0.3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</row>
    <row r="337" spans="1:26" ht="17.25" customHeight="1" x14ac:dyDescent="0.3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</row>
    <row r="338" spans="1:26" ht="17.25" customHeight="1" x14ac:dyDescent="0.3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</row>
    <row r="339" spans="1:26" ht="17.25" customHeight="1" x14ac:dyDescent="0.3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</row>
    <row r="340" spans="1:26" ht="17.25" customHeight="1" x14ac:dyDescent="0.3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</row>
    <row r="341" spans="1:26" ht="17.25" customHeight="1" x14ac:dyDescent="0.3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</row>
    <row r="342" spans="1:26" ht="17.25" customHeight="1" x14ac:dyDescent="0.3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</row>
    <row r="343" spans="1:26" ht="17.25" customHeight="1" x14ac:dyDescent="0.3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</row>
    <row r="344" spans="1:26" ht="17.25" customHeight="1" x14ac:dyDescent="0.3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</row>
    <row r="345" spans="1:26" ht="17.25" customHeight="1" x14ac:dyDescent="0.3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</row>
    <row r="346" spans="1:26" ht="17.25" customHeight="1" x14ac:dyDescent="0.3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</row>
    <row r="347" spans="1:26" ht="17.25" customHeight="1" x14ac:dyDescent="0.3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</row>
    <row r="348" spans="1:26" ht="17.25" customHeight="1" x14ac:dyDescent="0.3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</row>
    <row r="349" spans="1:26" ht="17.25" customHeight="1" x14ac:dyDescent="0.3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</row>
    <row r="350" spans="1:26" ht="17.25" customHeight="1" x14ac:dyDescent="0.3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</row>
    <row r="351" spans="1:26" ht="17.25" customHeight="1" x14ac:dyDescent="0.3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</row>
    <row r="352" spans="1:26" ht="17.25" customHeight="1" x14ac:dyDescent="0.3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</row>
    <row r="353" spans="1:26" ht="17.25" customHeight="1" x14ac:dyDescent="0.3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</row>
    <row r="354" spans="1:26" ht="17.25" customHeight="1" x14ac:dyDescent="0.3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</row>
    <row r="355" spans="1:26" ht="17.25" customHeight="1" x14ac:dyDescent="0.3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</row>
    <row r="356" spans="1:26" ht="17.25" customHeight="1" x14ac:dyDescent="0.3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</row>
    <row r="357" spans="1:26" ht="17.25" customHeight="1" x14ac:dyDescent="0.3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</row>
    <row r="358" spans="1:26" ht="17.25" customHeight="1" x14ac:dyDescent="0.3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</row>
    <row r="359" spans="1:26" ht="17.25" customHeight="1" x14ac:dyDescent="0.3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</row>
    <row r="360" spans="1:26" ht="17.25" customHeight="1" x14ac:dyDescent="0.3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</row>
    <row r="361" spans="1:26" ht="17.25" customHeight="1" x14ac:dyDescent="0.3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</row>
    <row r="362" spans="1:26" ht="17.25" customHeight="1" x14ac:dyDescent="0.3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</row>
    <row r="363" spans="1:26" ht="17.25" customHeight="1" x14ac:dyDescent="0.3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</row>
    <row r="364" spans="1:26" ht="17.25" customHeight="1" x14ac:dyDescent="0.3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</row>
    <row r="365" spans="1:26" ht="17.25" customHeight="1" x14ac:dyDescent="0.3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</row>
    <row r="366" spans="1:26" ht="17.25" customHeight="1" x14ac:dyDescent="0.3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</row>
    <row r="367" spans="1:26" ht="17.25" customHeight="1" x14ac:dyDescent="0.3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</row>
    <row r="368" spans="1:26" ht="17.25" customHeight="1" x14ac:dyDescent="0.3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</row>
    <row r="369" spans="1:26" ht="17.25" customHeight="1" x14ac:dyDescent="0.3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</row>
    <row r="370" spans="1:26" ht="17.25" customHeight="1" x14ac:dyDescent="0.3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</row>
    <row r="371" spans="1:26" ht="17.25" customHeight="1" x14ac:dyDescent="0.3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</row>
    <row r="372" spans="1:26" ht="17.25" customHeight="1" x14ac:dyDescent="0.3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</row>
    <row r="373" spans="1:26" ht="17.25" customHeight="1" x14ac:dyDescent="0.3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</row>
    <row r="374" spans="1:26" ht="17.25" customHeight="1" x14ac:dyDescent="0.3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</row>
    <row r="375" spans="1:26" ht="17.25" customHeight="1" x14ac:dyDescent="0.3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</row>
    <row r="376" spans="1:26" ht="17.25" customHeight="1" x14ac:dyDescent="0.3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</row>
    <row r="377" spans="1:26" ht="17.25" customHeight="1" x14ac:dyDescent="0.3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</row>
    <row r="378" spans="1:26" ht="17.25" customHeight="1" x14ac:dyDescent="0.3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</row>
    <row r="379" spans="1:26" ht="17.25" customHeight="1" x14ac:dyDescent="0.3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</row>
    <row r="380" spans="1:26" ht="17.25" customHeight="1" x14ac:dyDescent="0.3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</row>
    <row r="381" spans="1:26" ht="17.25" customHeight="1" x14ac:dyDescent="0.3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</row>
    <row r="382" spans="1:26" ht="17.25" customHeight="1" x14ac:dyDescent="0.3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</row>
    <row r="383" spans="1:26" ht="17.25" customHeight="1" x14ac:dyDescent="0.3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</row>
    <row r="384" spans="1:26" ht="17.25" customHeight="1" x14ac:dyDescent="0.3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</row>
    <row r="385" spans="1:26" ht="17.25" customHeight="1" x14ac:dyDescent="0.3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</row>
    <row r="386" spans="1:26" ht="17.25" customHeight="1" x14ac:dyDescent="0.3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</row>
    <row r="387" spans="1:26" ht="17.25" customHeight="1" x14ac:dyDescent="0.3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</row>
    <row r="388" spans="1:26" ht="17.25" customHeight="1" x14ac:dyDescent="0.3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</row>
    <row r="389" spans="1:26" ht="17.25" customHeight="1" x14ac:dyDescent="0.3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</row>
    <row r="390" spans="1:26" ht="17.25" customHeight="1" x14ac:dyDescent="0.3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</row>
    <row r="391" spans="1:26" ht="17.25" customHeight="1" x14ac:dyDescent="0.3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</row>
    <row r="392" spans="1:26" ht="17.25" customHeight="1" x14ac:dyDescent="0.3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</row>
    <row r="393" spans="1:26" ht="17.25" customHeight="1" x14ac:dyDescent="0.3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</row>
    <row r="394" spans="1:26" ht="17.25" customHeight="1" x14ac:dyDescent="0.3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</row>
    <row r="395" spans="1:26" ht="17.25" customHeight="1" x14ac:dyDescent="0.3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</row>
    <row r="396" spans="1:26" ht="17.25" customHeight="1" x14ac:dyDescent="0.3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</row>
    <row r="397" spans="1:26" ht="17.25" customHeight="1" x14ac:dyDescent="0.3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</row>
    <row r="398" spans="1:26" ht="17.25" customHeight="1" x14ac:dyDescent="0.3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</row>
    <row r="399" spans="1:26" ht="17.25" customHeight="1" x14ac:dyDescent="0.3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</row>
    <row r="400" spans="1:26" ht="17.25" customHeight="1" x14ac:dyDescent="0.3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</row>
    <row r="401" spans="1:26" ht="17.25" customHeight="1" x14ac:dyDescent="0.3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</row>
    <row r="402" spans="1:26" ht="17.25" customHeight="1" x14ac:dyDescent="0.3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</row>
    <row r="403" spans="1:26" ht="17.25" customHeight="1" x14ac:dyDescent="0.3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</row>
    <row r="404" spans="1:26" ht="17.25" customHeight="1" x14ac:dyDescent="0.3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</row>
    <row r="405" spans="1:26" ht="17.25" customHeight="1" x14ac:dyDescent="0.3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</row>
    <row r="406" spans="1:26" ht="17.25" customHeight="1" x14ac:dyDescent="0.3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</row>
    <row r="407" spans="1:26" ht="17.25" customHeight="1" x14ac:dyDescent="0.3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</row>
    <row r="408" spans="1:26" ht="17.25" customHeight="1" x14ac:dyDescent="0.3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</row>
    <row r="409" spans="1:26" ht="17.25" customHeight="1" x14ac:dyDescent="0.3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</row>
    <row r="410" spans="1:26" ht="17.25" customHeight="1" x14ac:dyDescent="0.3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</row>
    <row r="411" spans="1:26" ht="17.25" customHeight="1" x14ac:dyDescent="0.3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</row>
    <row r="412" spans="1:26" ht="17.25" customHeight="1" x14ac:dyDescent="0.3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</row>
    <row r="413" spans="1:26" ht="17.25" customHeight="1" x14ac:dyDescent="0.3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</row>
    <row r="414" spans="1:26" ht="17.25" customHeight="1" x14ac:dyDescent="0.3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</row>
    <row r="415" spans="1:26" ht="17.25" customHeight="1" x14ac:dyDescent="0.3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</row>
    <row r="416" spans="1:26" ht="17.25" customHeight="1" x14ac:dyDescent="0.3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</row>
    <row r="417" spans="1:26" ht="17.25" customHeight="1" x14ac:dyDescent="0.3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</row>
    <row r="418" spans="1:26" ht="17.25" customHeight="1" x14ac:dyDescent="0.3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</row>
    <row r="419" spans="1:26" ht="17.25" customHeight="1" x14ac:dyDescent="0.3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</row>
    <row r="420" spans="1:26" ht="17.25" customHeight="1" x14ac:dyDescent="0.3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</row>
    <row r="421" spans="1:26" ht="17.25" customHeight="1" x14ac:dyDescent="0.3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</row>
    <row r="422" spans="1:26" ht="17.25" customHeight="1" x14ac:dyDescent="0.3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</row>
    <row r="423" spans="1:26" ht="17.25" customHeight="1" x14ac:dyDescent="0.3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</row>
    <row r="424" spans="1:26" ht="17.25" customHeight="1" x14ac:dyDescent="0.3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</row>
    <row r="425" spans="1:26" ht="17.25" customHeight="1" x14ac:dyDescent="0.3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</row>
    <row r="426" spans="1:26" ht="17.25" customHeight="1" x14ac:dyDescent="0.3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</row>
    <row r="427" spans="1:26" ht="17.25" customHeight="1" x14ac:dyDescent="0.3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</row>
    <row r="428" spans="1:26" ht="17.25" customHeight="1" x14ac:dyDescent="0.3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</row>
    <row r="429" spans="1:26" ht="17.25" customHeight="1" x14ac:dyDescent="0.3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</row>
    <row r="430" spans="1:26" ht="17.25" customHeight="1" x14ac:dyDescent="0.3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</row>
    <row r="431" spans="1:26" ht="17.25" customHeight="1" x14ac:dyDescent="0.3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</row>
    <row r="432" spans="1:26" ht="17.25" customHeight="1" x14ac:dyDescent="0.3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</row>
    <row r="433" spans="1:26" ht="17.25" customHeight="1" x14ac:dyDescent="0.3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</row>
    <row r="434" spans="1:26" ht="17.25" customHeight="1" x14ac:dyDescent="0.3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</row>
    <row r="435" spans="1:26" ht="17.25" customHeight="1" x14ac:dyDescent="0.3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</row>
    <row r="436" spans="1:26" ht="17.25" customHeight="1" x14ac:dyDescent="0.3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</row>
    <row r="437" spans="1:26" ht="17.25" customHeight="1" x14ac:dyDescent="0.3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</row>
    <row r="438" spans="1:26" ht="17.25" customHeight="1" x14ac:dyDescent="0.3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</row>
    <row r="439" spans="1:26" ht="17.25" customHeight="1" x14ac:dyDescent="0.3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</row>
    <row r="440" spans="1:26" ht="17.25" customHeight="1" x14ac:dyDescent="0.3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</row>
    <row r="441" spans="1:26" ht="17.25" customHeight="1" x14ac:dyDescent="0.3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</row>
    <row r="442" spans="1:26" ht="17.25" customHeight="1" x14ac:dyDescent="0.3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</row>
    <row r="443" spans="1:26" ht="17.25" customHeight="1" x14ac:dyDescent="0.3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</row>
    <row r="444" spans="1:26" ht="17.25" customHeight="1" x14ac:dyDescent="0.3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</row>
    <row r="445" spans="1:26" ht="17.25" customHeight="1" x14ac:dyDescent="0.3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</row>
    <row r="446" spans="1:26" ht="17.25" customHeight="1" x14ac:dyDescent="0.3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</row>
    <row r="447" spans="1:26" ht="17.25" customHeight="1" x14ac:dyDescent="0.3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</row>
    <row r="448" spans="1:26" ht="17.25" customHeight="1" x14ac:dyDescent="0.3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</row>
    <row r="449" spans="1:26" ht="17.25" customHeight="1" x14ac:dyDescent="0.3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</row>
    <row r="450" spans="1:26" ht="17.25" customHeight="1" x14ac:dyDescent="0.3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</row>
    <row r="451" spans="1:26" ht="17.25" customHeight="1" x14ac:dyDescent="0.3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</row>
    <row r="452" spans="1:26" ht="17.25" customHeight="1" x14ac:dyDescent="0.3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</row>
    <row r="453" spans="1:26" ht="17.25" customHeight="1" x14ac:dyDescent="0.3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</row>
    <row r="454" spans="1:26" ht="17.25" customHeight="1" x14ac:dyDescent="0.3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</row>
    <row r="455" spans="1:26" ht="17.25" customHeight="1" x14ac:dyDescent="0.3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</row>
    <row r="456" spans="1:26" ht="17.25" customHeight="1" x14ac:dyDescent="0.3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</row>
    <row r="457" spans="1:26" ht="17.25" customHeight="1" x14ac:dyDescent="0.3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</row>
    <row r="458" spans="1:26" ht="17.25" customHeight="1" x14ac:dyDescent="0.3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</row>
    <row r="459" spans="1:26" ht="17.25" customHeight="1" x14ac:dyDescent="0.3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</row>
    <row r="460" spans="1:26" ht="17.25" customHeight="1" x14ac:dyDescent="0.3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</row>
    <row r="461" spans="1:26" ht="17.25" customHeight="1" x14ac:dyDescent="0.3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</row>
    <row r="462" spans="1:26" ht="17.25" customHeight="1" x14ac:dyDescent="0.3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</row>
    <row r="463" spans="1:26" ht="17.25" customHeight="1" x14ac:dyDescent="0.3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</row>
    <row r="464" spans="1:26" ht="17.25" customHeight="1" x14ac:dyDescent="0.3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</row>
    <row r="465" spans="1:26" ht="17.25" customHeight="1" x14ac:dyDescent="0.3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</row>
    <row r="466" spans="1:26" ht="17.25" customHeight="1" x14ac:dyDescent="0.3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</row>
    <row r="467" spans="1:26" ht="17.25" customHeight="1" x14ac:dyDescent="0.3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</row>
    <row r="468" spans="1:26" ht="17.25" customHeight="1" x14ac:dyDescent="0.3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</row>
    <row r="469" spans="1:26" ht="17.25" customHeight="1" x14ac:dyDescent="0.3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</row>
    <row r="470" spans="1:26" ht="17.25" customHeight="1" x14ac:dyDescent="0.3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</row>
    <row r="471" spans="1:26" ht="17.25" customHeight="1" x14ac:dyDescent="0.3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</row>
    <row r="472" spans="1:26" ht="17.25" customHeight="1" x14ac:dyDescent="0.3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</row>
    <row r="473" spans="1:26" ht="17.25" customHeight="1" x14ac:dyDescent="0.3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</row>
    <row r="474" spans="1:26" ht="17.25" customHeight="1" x14ac:dyDescent="0.3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</row>
    <row r="475" spans="1:26" ht="17.25" customHeight="1" x14ac:dyDescent="0.3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</row>
    <row r="476" spans="1:26" ht="17.25" customHeight="1" x14ac:dyDescent="0.3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</row>
    <row r="477" spans="1:26" ht="17.25" customHeight="1" x14ac:dyDescent="0.3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W477" s="340"/>
      <c r="X477" s="340"/>
      <c r="Y477" s="340"/>
      <c r="Z477" s="340"/>
    </row>
    <row r="478" spans="1:26" ht="17.25" customHeight="1" x14ac:dyDescent="0.3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</row>
    <row r="479" spans="1:26" ht="17.25" customHeight="1" x14ac:dyDescent="0.3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</row>
    <row r="480" spans="1:26" ht="17.25" customHeight="1" x14ac:dyDescent="0.3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</row>
    <row r="481" spans="1:26" ht="17.25" customHeight="1" x14ac:dyDescent="0.3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</row>
    <row r="482" spans="1:26" ht="17.25" customHeight="1" x14ac:dyDescent="0.3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</row>
    <row r="483" spans="1:26" ht="17.25" customHeight="1" x14ac:dyDescent="0.3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</row>
    <row r="484" spans="1:26" ht="17.25" customHeight="1" x14ac:dyDescent="0.3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</row>
    <row r="485" spans="1:26" ht="17.25" customHeight="1" x14ac:dyDescent="0.3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</row>
    <row r="486" spans="1:26" ht="17.25" customHeight="1" x14ac:dyDescent="0.3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</row>
    <row r="487" spans="1:26" ht="17.25" customHeight="1" x14ac:dyDescent="0.3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</row>
    <row r="488" spans="1:26" ht="17.25" customHeight="1" x14ac:dyDescent="0.3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</row>
    <row r="489" spans="1:26" ht="17.25" customHeight="1" x14ac:dyDescent="0.3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</row>
    <row r="490" spans="1:26" ht="17.25" customHeight="1" x14ac:dyDescent="0.3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</row>
    <row r="491" spans="1:26" ht="17.25" customHeight="1" x14ac:dyDescent="0.3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</row>
    <row r="492" spans="1:26" ht="17.25" customHeight="1" x14ac:dyDescent="0.3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</row>
    <row r="493" spans="1:26" ht="17.25" customHeight="1" x14ac:dyDescent="0.3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</row>
    <row r="494" spans="1:26" ht="17.25" customHeight="1" x14ac:dyDescent="0.3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</row>
    <row r="495" spans="1:26" ht="17.25" customHeight="1" x14ac:dyDescent="0.3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</row>
    <row r="496" spans="1:26" ht="17.25" customHeight="1" x14ac:dyDescent="0.3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</row>
    <row r="497" spans="1:26" ht="17.25" customHeight="1" x14ac:dyDescent="0.3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</row>
    <row r="498" spans="1:26" ht="17.25" customHeight="1" x14ac:dyDescent="0.3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</row>
    <row r="499" spans="1:26" ht="17.25" customHeight="1" x14ac:dyDescent="0.3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</row>
    <row r="500" spans="1:26" ht="17.25" customHeight="1" x14ac:dyDescent="0.3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</row>
    <row r="501" spans="1:26" ht="17.25" customHeight="1" x14ac:dyDescent="0.3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</row>
    <row r="502" spans="1:26" ht="17.25" customHeight="1" x14ac:dyDescent="0.3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</row>
    <row r="503" spans="1:26" ht="17.25" customHeight="1" x14ac:dyDescent="0.3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</row>
    <row r="504" spans="1:26" ht="17.25" customHeight="1" x14ac:dyDescent="0.3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</row>
    <row r="505" spans="1:26" ht="17.25" customHeight="1" x14ac:dyDescent="0.3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</row>
    <row r="506" spans="1:26" ht="17.25" customHeight="1" x14ac:dyDescent="0.3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</row>
    <row r="507" spans="1:26" ht="17.25" customHeight="1" x14ac:dyDescent="0.3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</row>
    <row r="508" spans="1:26" ht="17.25" customHeight="1" x14ac:dyDescent="0.3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</row>
    <row r="509" spans="1:26" ht="17.25" customHeight="1" x14ac:dyDescent="0.3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</row>
    <row r="510" spans="1:26" ht="17.25" customHeight="1" x14ac:dyDescent="0.3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</row>
    <row r="511" spans="1:26" ht="17.25" customHeight="1" x14ac:dyDescent="0.3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</row>
    <row r="512" spans="1:26" ht="17.25" customHeight="1" x14ac:dyDescent="0.3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</row>
    <row r="513" spans="1:26" ht="17.25" customHeight="1" x14ac:dyDescent="0.3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</row>
    <row r="514" spans="1:26" ht="17.25" customHeight="1" x14ac:dyDescent="0.3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</row>
    <row r="515" spans="1:26" ht="17.25" customHeight="1" x14ac:dyDescent="0.3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</row>
    <row r="516" spans="1:26" ht="17.25" customHeight="1" x14ac:dyDescent="0.3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</row>
    <row r="517" spans="1:26" ht="17.25" customHeight="1" x14ac:dyDescent="0.3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</row>
    <row r="518" spans="1:26" ht="17.25" customHeight="1" x14ac:dyDescent="0.3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</row>
    <row r="519" spans="1:26" ht="17.25" customHeight="1" x14ac:dyDescent="0.3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</row>
    <row r="520" spans="1:26" ht="17.25" customHeight="1" x14ac:dyDescent="0.3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</row>
    <row r="521" spans="1:26" ht="17.25" customHeight="1" x14ac:dyDescent="0.3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</row>
    <row r="522" spans="1:26" ht="17.25" customHeight="1" x14ac:dyDescent="0.3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</row>
    <row r="523" spans="1:26" ht="17.25" customHeight="1" x14ac:dyDescent="0.3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</row>
    <row r="524" spans="1:26" ht="17.25" customHeight="1" x14ac:dyDescent="0.3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</row>
    <row r="525" spans="1:26" ht="17.25" customHeight="1" x14ac:dyDescent="0.3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</row>
    <row r="526" spans="1:26" ht="17.25" customHeight="1" x14ac:dyDescent="0.3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</row>
    <row r="527" spans="1:26" ht="17.25" customHeight="1" x14ac:dyDescent="0.3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</row>
    <row r="528" spans="1:26" ht="17.25" customHeight="1" x14ac:dyDescent="0.3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</row>
    <row r="529" spans="1:26" ht="17.25" customHeight="1" x14ac:dyDescent="0.3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</row>
    <row r="530" spans="1:26" ht="17.25" customHeight="1" x14ac:dyDescent="0.3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</row>
    <row r="531" spans="1:26" ht="17.25" customHeight="1" x14ac:dyDescent="0.3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</row>
    <row r="532" spans="1:26" ht="17.25" customHeight="1" x14ac:dyDescent="0.3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</row>
    <row r="533" spans="1:26" ht="17.25" customHeight="1" x14ac:dyDescent="0.3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</row>
    <row r="534" spans="1:26" ht="17.25" customHeight="1" x14ac:dyDescent="0.3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</row>
    <row r="535" spans="1:26" ht="17.25" customHeight="1" x14ac:dyDescent="0.3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</row>
    <row r="536" spans="1:26" ht="17.25" customHeight="1" x14ac:dyDescent="0.3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</row>
    <row r="537" spans="1:26" ht="17.25" customHeight="1" x14ac:dyDescent="0.3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</row>
    <row r="538" spans="1:26" ht="17.25" customHeight="1" x14ac:dyDescent="0.3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</row>
    <row r="539" spans="1:26" ht="17.25" customHeight="1" x14ac:dyDescent="0.3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</row>
    <row r="540" spans="1:26" ht="17.25" customHeight="1" x14ac:dyDescent="0.3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</row>
    <row r="541" spans="1:26" ht="17.25" customHeight="1" x14ac:dyDescent="0.3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</row>
    <row r="542" spans="1:26" ht="17.25" customHeight="1" x14ac:dyDescent="0.3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</row>
    <row r="543" spans="1:26" ht="17.25" customHeight="1" x14ac:dyDescent="0.3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</row>
    <row r="544" spans="1:26" ht="17.25" customHeight="1" x14ac:dyDescent="0.3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</row>
    <row r="545" spans="1:26" ht="17.25" customHeight="1" x14ac:dyDescent="0.3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</row>
    <row r="546" spans="1:26" ht="17.25" customHeight="1" x14ac:dyDescent="0.3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</row>
    <row r="547" spans="1:26" ht="17.25" customHeight="1" x14ac:dyDescent="0.3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</row>
    <row r="548" spans="1:26" ht="17.25" customHeight="1" x14ac:dyDescent="0.3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</row>
    <row r="549" spans="1:26" ht="17.25" customHeight="1" x14ac:dyDescent="0.3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</row>
    <row r="550" spans="1:26" ht="17.25" customHeight="1" x14ac:dyDescent="0.3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</row>
    <row r="551" spans="1:26" ht="17.25" customHeight="1" x14ac:dyDescent="0.3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</row>
    <row r="552" spans="1:26" ht="17.25" customHeight="1" x14ac:dyDescent="0.3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</row>
    <row r="553" spans="1:26" ht="17.25" customHeight="1" x14ac:dyDescent="0.3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</row>
    <row r="554" spans="1:26" ht="17.25" customHeight="1" x14ac:dyDescent="0.3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</row>
    <row r="555" spans="1:26" ht="17.25" customHeight="1" x14ac:dyDescent="0.3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</row>
    <row r="556" spans="1:26" ht="17.25" customHeight="1" x14ac:dyDescent="0.3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</row>
    <row r="557" spans="1:26" ht="17.25" customHeight="1" x14ac:dyDescent="0.3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</row>
    <row r="558" spans="1:26" ht="17.25" customHeight="1" x14ac:dyDescent="0.3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</row>
    <row r="559" spans="1:26" ht="17.25" customHeight="1" x14ac:dyDescent="0.3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</row>
    <row r="560" spans="1:26" ht="17.25" customHeight="1" x14ac:dyDescent="0.3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</row>
    <row r="561" spans="1:26" ht="17.25" customHeight="1" x14ac:dyDescent="0.3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</row>
    <row r="562" spans="1:26" ht="17.25" customHeight="1" x14ac:dyDescent="0.3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</row>
    <row r="563" spans="1:26" ht="17.25" customHeight="1" x14ac:dyDescent="0.3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  <c r="U563" s="340"/>
      <c r="V563" s="340"/>
      <c r="W563" s="340"/>
      <c r="X563" s="340"/>
      <c r="Y563" s="340"/>
      <c r="Z563" s="340"/>
    </row>
    <row r="564" spans="1:26" ht="17.25" customHeight="1" x14ac:dyDescent="0.3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W564" s="340"/>
      <c r="X564" s="340"/>
      <c r="Y564" s="340"/>
      <c r="Z564" s="340"/>
    </row>
    <row r="565" spans="1:26" ht="17.25" customHeight="1" x14ac:dyDescent="0.3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  <c r="U565" s="340"/>
      <c r="V565" s="340"/>
      <c r="W565" s="340"/>
      <c r="X565" s="340"/>
      <c r="Y565" s="340"/>
      <c r="Z565" s="340"/>
    </row>
    <row r="566" spans="1:26" ht="17.25" customHeight="1" x14ac:dyDescent="0.3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  <c r="U566" s="340"/>
      <c r="V566" s="340"/>
      <c r="W566" s="340"/>
      <c r="X566" s="340"/>
      <c r="Y566" s="340"/>
      <c r="Z566" s="340"/>
    </row>
    <row r="567" spans="1:26" ht="17.25" customHeight="1" x14ac:dyDescent="0.3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  <c r="U567" s="340"/>
      <c r="V567" s="340"/>
      <c r="W567" s="340"/>
      <c r="X567" s="340"/>
      <c r="Y567" s="340"/>
      <c r="Z567" s="340"/>
    </row>
    <row r="568" spans="1:26" ht="17.25" customHeight="1" x14ac:dyDescent="0.3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  <c r="U568" s="340"/>
      <c r="V568" s="340"/>
      <c r="W568" s="340"/>
      <c r="X568" s="340"/>
      <c r="Y568" s="340"/>
      <c r="Z568" s="340"/>
    </row>
    <row r="569" spans="1:26" ht="17.25" customHeight="1" x14ac:dyDescent="0.3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  <c r="U569" s="340"/>
      <c r="V569" s="340"/>
      <c r="W569" s="340"/>
      <c r="X569" s="340"/>
      <c r="Y569" s="340"/>
      <c r="Z569" s="340"/>
    </row>
    <row r="570" spans="1:26" ht="17.25" customHeight="1" x14ac:dyDescent="0.3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  <c r="U570" s="340"/>
      <c r="V570" s="340"/>
      <c r="W570" s="340"/>
      <c r="X570" s="340"/>
      <c r="Y570" s="340"/>
      <c r="Z570" s="340"/>
    </row>
    <row r="571" spans="1:26" ht="17.25" customHeight="1" x14ac:dyDescent="0.3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  <c r="U571" s="340"/>
      <c r="V571" s="340"/>
      <c r="W571" s="340"/>
      <c r="X571" s="340"/>
      <c r="Y571" s="340"/>
      <c r="Z571" s="340"/>
    </row>
    <row r="572" spans="1:26" ht="17.25" customHeight="1" x14ac:dyDescent="0.3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  <c r="U572" s="340"/>
      <c r="V572" s="340"/>
      <c r="W572" s="340"/>
      <c r="X572" s="340"/>
      <c r="Y572" s="340"/>
      <c r="Z572" s="340"/>
    </row>
    <row r="573" spans="1:26" ht="17.25" customHeight="1" x14ac:dyDescent="0.3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</row>
    <row r="574" spans="1:26" ht="17.25" customHeight="1" x14ac:dyDescent="0.3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  <c r="U574" s="340"/>
      <c r="V574" s="340"/>
      <c r="W574" s="340"/>
      <c r="X574" s="340"/>
      <c r="Y574" s="340"/>
      <c r="Z574" s="340"/>
    </row>
    <row r="575" spans="1:26" ht="17.25" customHeight="1" x14ac:dyDescent="0.3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  <c r="U575" s="340"/>
      <c r="V575" s="340"/>
      <c r="W575" s="340"/>
      <c r="X575" s="340"/>
      <c r="Y575" s="340"/>
      <c r="Z575" s="340"/>
    </row>
    <row r="576" spans="1:26" ht="17.25" customHeight="1" x14ac:dyDescent="0.3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W576" s="340"/>
      <c r="X576" s="340"/>
      <c r="Y576" s="340"/>
      <c r="Z576" s="340"/>
    </row>
    <row r="577" spans="1:26" ht="17.25" customHeight="1" x14ac:dyDescent="0.3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  <c r="U577" s="340"/>
      <c r="V577" s="340"/>
      <c r="W577" s="340"/>
      <c r="X577" s="340"/>
      <c r="Y577" s="340"/>
      <c r="Z577" s="340"/>
    </row>
    <row r="578" spans="1:26" ht="17.25" customHeight="1" x14ac:dyDescent="0.3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  <c r="U578" s="340"/>
      <c r="V578" s="340"/>
      <c r="W578" s="340"/>
      <c r="X578" s="340"/>
      <c r="Y578" s="340"/>
      <c r="Z578" s="340"/>
    </row>
    <row r="579" spans="1:26" ht="17.25" customHeight="1" x14ac:dyDescent="0.3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W579" s="340"/>
      <c r="X579" s="340"/>
      <c r="Y579" s="340"/>
      <c r="Z579" s="340"/>
    </row>
    <row r="580" spans="1:26" ht="17.25" customHeight="1" x14ac:dyDescent="0.3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  <c r="U580" s="340"/>
      <c r="V580" s="340"/>
      <c r="W580" s="340"/>
      <c r="X580" s="340"/>
      <c r="Y580" s="340"/>
      <c r="Z580" s="340"/>
    </row>
    <row r="581" spans="1:26" ht="17.25" customHeight="1" x14ac:dyDescent="0.3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  <c r="U581" s="340"/>
      <c r="V581" s="340"/>
      <c r="W581" s="340"/>
      <c r="X581" s="340"/>
      <c r="Y581" s="340"/>
      <c r="Z581" s="340"/>
    </row>
    <row r="582" spans="1:26" ht="17.25" customHeight="1" x14ac:dyDescent="0.3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W582" s="340"/>
      <c r="X582" s="340"/>
      <c r="Y582" s="340"/>
      <c r="Z582" s="340"/>
    </row>
    <row r="583" spans="1:26" ht="17.25" customHeight="1" x14ac:dyDescent="0.3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  <c r="U583" s="340"/>
      <c r="V583" s="340"/>
      <c r="W583" s="340"/>
      <c r="X583" s="340"/>
      <c r="Y583" s="340"/>
      <c r="Z583" s="340"/>
    </row>
    <row r="584" spans="1:26" ht="17.25" customHeight="1" x14ac:dyDescent="0.3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</row>
    <row r="585" spans="1:26" ht="17.25" customHeight="1" x14ac:dyDescent="0.3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</row>
    <row r="586" spans="1:26" ht="17.25" customHeight="1" x14ac:dyDescent="0.3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  <c r="U586" s="340"/>
      <c r="V586" s="340"/>
      <c r="W586" s="340"/>
      <c r="X586" s="340"/>
      <c r="Y586" s="340"/>
      <c r="Z586" s="340"/>
    </row>
    <row r="587" spans="1:26" ht="17.25" customHeight="1" x14ac:dyDescent="0.3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  <c r="U587" s="340"/>
      <c r="V587" s="340"/>
      <c r="W587" s="340"/>
      <c r="X587" s="340"/>
      <c r="Y587" s="340"/>
      <c r="Z587" s="340"/>
    </row>
    <row r="588" spans="1:26" ht="17.25" customHeight="1" x14ac:dyDescent="0.3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  <c r="U588" s="340"/>
      <c r="V588" s="340"/>
      <c r="W588" s="340"/>
      <c r="X588" s="340"/>
      <c r="Y588" s="340"/>
      <c r="Z588" s="340"/>
    </row>
    <row r="589" spans="1:26" ht="17.25" customHeight="1" x14ac:dyDescent="0.3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  <c r="U589" s="340"/>
      <c r="V589" s="340"/>
      <c r="W589" s="340"/>
      <c r="X589" s="340"/>
      <c r="Y589" s="340"/>
      <c r="Z589" s="340"/>
    </row>
    <row r="590" spans="1:26" ht="17.25" customHeight="1" x14ac:dyDescent="0.3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  <c r="U590" s="340"/>
      <c r="V590" s="340"/>
      <c r="W590" s="340"/>
      <c r="X590" s="340"/>
      <c r="Y590" s="340"/>
      <c r="Z590" s="340"/>
    </row>
    <row r="591" spans="1:26" ht="17.25" customHeight="1" x14ac:dyDescent="0.3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  <c r="U591" s="340"/>
      <c r="V591" s="340"/>
      <c r="W591" s="340"/>
      <c r="X591" s="340"/>
      <c r="Y591" s="340"/>
      <c r="Z591" s="340"/>
    </row>
    <row r="592" spans="1:26" ht="17.25" customHeight="1" x14ac:dyDescent="0.3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  <c r="U592" s="340"/>
      <c r="V592" s="340"/>
      <c r="W592" s="340"/>
      <c r="X592" s="340"/>
      <c r="Y592" s="340"/>
      <c r="Z592" s="340"/>
    </row>
    <row r="593" spans="1:26" ht="17.25" customHeight="1" x14ac:dyDescent="0.3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  <c r="U593" s="340"/>
      <c r="V593" s="340"/>
      <c r="W593" s="340"/>
      <c r="X593" s="340"/>
      <c r="Y593" s="340"/>
      <c r="Z593" s="340"/>
    </row>
    <row r="594" spans="1:26" ht="17.25" customHeight="1" x14ac:dyDescent="0.3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W594" s="340"/>
      <c r="X594" s="340"/>
      <c r="Y594" s="340"/>
      <c r="Z594" s="340"/>
    </row>
    <row r="595" spans="1:26" ht="17.25" customHeight="1" x14ac:dyDescent="0.3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  <c r="U595" s="340"/>
      <c r="V595" s="340"/>
      <c r="W595" s="340"/>
      <c r="X595" s="340"/>
      <c r="Y595" s="340"/>
      <c r="Z595" s="340"/>
    </row>
    <row r="596" spans="1:26" ht="17.25" customHeight="1" x14ac:dyDescent="0.3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  <c r="U596" s="340"/>
      <c r="V596" s="340"/>
      <c r="W596" s="340"/>
      <c r="X596" s="340"/>
      <c r="Y596" s="340"/>
      <c r="Z596" s="340"/>
    </row>
    <row r="597" spans="1:26" ht="17.25" customHeight="1" x14ac:dyDescent="0.3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  <c r="U597" s="340"/>
      <c r="V597" s="340"/>
      <c r="W597" s="340"/>
      <c r="X597" s="340"/>
      <c r="Y597" s="340"/>
      <c r="Z597" s="340"/>
    </row>
    <row r="598" spans="1:26" ht="17.25" customHeight="1" x14ac:dyDescent="0.3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  <c r="U598" s="340"/>
      <c r="V598" s="340"/>
      <c r="W598" s="340"/>
      <c r="X598" s="340"/>
      <c r="Y598" s="340"/>
      <c r="Z598" s="340"/>
    </row>
    <row r="599" spans="1:26" ht="17.25" customHeight="1" x14ac:dyDescent="0.3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W599" s="340"/>
      <c r="X599" s="340"/>
      <c r="Y599" s="340"/>
      <c r="Z599" s="340"/>
    </row>
    <row r="600" spans="1:26" ht="17.25" customHeight="1" x14ac:dyDescent="0.3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</row>
    <row r="601" spans="1:26" ht="17.25" customHeight="1" x14ac:dyDescent="0.3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W601" s="340"/>
      <c r="X601" s="340"/>
      <c r="Y601" s="340"/>
      <c r="Z601" s="340"/>
    </row>
    <row r="602" spans="1:26" ht="17.25" customHeight="1" x14ac:dyDescent="0.3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  <c r="U602" s="340"/>
      <c r="V602" s="340"/>
      <c r="W602" s="340"/>
      <c r="X602" s="340"/>
      <c r="Y602" s="340"/>
      <c r="Z602" s="340"/>
    </row>
    <row r="603" spans="1:26" ht="17.25" customHeight="1" x14ac:dyDescent="0.3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  <c r="U603" s="340"/>
      <c r="V603" s="340"/>
      <c r="W603" s="340"/>
      <c r="X603" s="340"/>
      <c r="Y603" s="340"/>
      <c r="Z603" s="340"/>
    </row>
    <row r="604" spans="1:26" ht="17.25" customHeight="1" x14ac:dyDescent="0.3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  <c r="U604" s="340"/>
      <c r="V604" s="340"/>
      <c r="W604" s="340"/>
      <c r="X604" s="340"/>
      <c r="Y604" s="340"/>
      <c r="Z604" s="340"/>
    </row>
    <row r="605" spans="1:26" ht="17.25" customHeight="1" x14ac:dyDescent="0.3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W605" s="340"/>
      <c r="X605" s="340"/>
      <c r="Y605" s="340"/>
      <c r="Z605" s="340"/>
    </row>
    <row r="606" spans="1:26" ht="17.25" customHeight="1" x14ac:dyDescent="0.3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  <c r="U606" s="340"/>
      <c r="V606" s="340"/>
      <c r="W606" s="340"/>
      <c r="X606" s="340"/>
      <c r="Y606" s="340"/>
      <c r="Z606" s="340"/>
    </row>
    <row r="607" spans="1:26" ht="17.25" customHeight="1" x14ac:dyDescent="0.3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  <c r="U607" s="340"/>
      <c r="V607" s="340"/>
      <c r="W607" s="340"/>
      <c r="X607" s="340"/>
      <c r="Y607" s="340"/>
      <c r="Z607" s="340"/>
    </row>
    <row r="608" spans="1:26" ht="17.25" customHeight="1" x14ac:dyDescent="0.3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W608" s="340"/>
      <c r="X608" s="340"/>
      <c r="Y608" s="340"/>
      <c r="Z608" s="340"/>
    </row>
    <row r="609" spans="1:26" ht="17.25" customHeight="1" x14ac:dyDescent="0.3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  <c r="U609" s="340"/>
      <c r="V609" s="340"/>
      <c r="W609" s="340"/>
      <c r="X609" s="340"/>
      <c r="Y609" s="340"/>
      <c r="Z609" s="340"/>
    </row>
    <row r="610" spans="1:26" ht="17.25" customHeight="1" x14ac:dyDescent="0.3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W610" s="340"/>
      <c r="X610" s="340"/>
      <c r="Y610" s="340"/>
      <c r="Z610" s="340"/>
    </row>
    <row r="611" spans="1:26" ht="17.25" customHeight="1" x14ac:dyDescent="0.3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  <c r="U611" s="340"/>
      <c r="V611" s="340"/>
      <c r="W611" s="340"/>
      <c r="X611" s="340"/>
      <c r="Y611" s="340"/>
      <c r="Z611" s="340"/>
    </row>
    <row r="612" spans="1:26" ht="17.25" customHeight="1" x14ac:dyDescent="0.3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  <c r="U612" s="340"/>
      <c r="V612" s="340"/>
      <c r="W612" s="340"/>
      <c r="X612" s="340"/>
      <c r="Y612" s="340"/>
      <c r="Z612" s="340"/>
    </row>
    <row r="613" spans="1:26" ht="17.25" customHeight="1" x14ac:dyDescent="0.3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  <c r="U613" s="340"/>
      <c r="V613" s="340"/>
      <c r="W613" s="340"/>
      <c r="X613" s="340"/>
      <c r="Y613" s="340"/>
      <c r="Z613" s="340"/>
    </row>
    <row r="614" spans="1:26" ht="17.25" customHeight="1" x14ac:dyDescent="0.3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  <c r="U614" s="340"/>
      <c r="V614" s="340"/>
      <c r="W614" s="340"/>
      <c r="X614" s="340"/>
      <c r="Y614" s="340"/>
      <c r="Z614" s="340"/>
    </row>
    <row r="615" spans="1:26" ht="17.25" customHeight="1" x14ac:dyDescent="0.3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W615" s="340"/>
      <c r="X615" s="340"/>
      <c r="Y615" s="340"/>
      <c r="Z615" s="340"/>
    </row>
    <row r="616" spans="1:26" ht="17.25" customHeight="1" x14ac:dyDescent="0.3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</row>
    <row r="617" spans="1:26" ht="17.25" customHeight="1" x14ac:dyDescent="0.3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W617" s="340"/>
      <c r="X617" s="340"/>
      <c r="Y617" s="340"/>
      <c r="Z617" s="340"/>
    </row>
    <row r="618" spans="1:26" ht="17.25" customHeight="1" x14ac:dyDescent="0.3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  <c r="U618" s="340"/>
      <c r="V618" s="340"/>
      <c r="W618" s="340"/>
      <c r="X618" s="340"/>
      <c r="Y618" s="340"/>
      <c r="Z618" s="340"/>
    </row>
    <row r="619" spans="1:26" ht="17.25" customHeight="1" x14ac:dyDescent="0.3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  <c r="U619" s="340"/>
      <c r="V619" s="340"/>
      <c r="W619" s="340"/>
      <c r="X619" s="340"/>
      <c r="Y619" s="340"/>
      <c r="Z619" s="340"/>
    </row>
    <row r="620" spans="1:26" ht="17.25" customHeight="1" x14ac:dyDescent="0.3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W620" s="340"/>
      <c r="X620" s="340"/>
      <c r="Y620" s="340"/>
      <c r="Z620" s="340"/>
    </row>
    <row r="621" spans="1:26" ht="17.25" customHeight="1" x14ac:dyDescent="0.3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  <c r="U621" s="340"/>
      <c r="V621" s="340"/>
      <c r="W621" s="340"/>
      <c r="X621" s="340"/>
      <c r="Y621" s="340"/>
      <c r="Z621" s="340"/>
    </row>
    <row r="622" spans="1:26" ht="17.25" customHeight="1" x14ac:dyDescent="0.3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  <c r="U622" s="340"/>
      <c r="V622" s="340"/>
      <c r="W622" s="340"/>
      <c r="X622" s="340"/>
      <c r="Y622" s="340"/>
      <c r="Z622" s="340"/>
    </row>
    <row r="623" spans="1:26" ht="17.25" customHeight="1" x14ac:dyDescent="0.3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  <c r="U623" s="340"/>
      <c r="V623" s="340"/>
      <c r="W623" s="340"/>
      <c r="X623" s="340"/>
      <c r="Y623" s="340"/>
      <c r="Z623" s="340"/>
    </row>
    <row r="624" spans="1:26" ht="17.25" customHeight="1" x14ac:dyDescent="0.3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W624" s="340"/>
      <c r="X624" s="340"/>
      <c r="Y624" s="340"/>
      <c r="Z624" s="340"/>
    </row>
    <row r="625" spans="1:26" ht="17.25" customHeight="1" x14ac:dyDescent="0.3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  <c r="U625" s="340"/>
      <c r="V625" s="340"/>
      <c r="W625" s="340"/>
      <c r="X625" s="340"/>
      <c r="Y625" s="340"/>
      <c r="Z625" s="340"/>
    </row>
    <row r="626" spans="1:26" ht="17.25" customHeight="1" x14ac:dyDescent="0.3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  <c r="U626" s="340"/>
      <c r="V626" s="340"/>
      <c r="W626" s="340"/>
      <c r="X626" s="340"/>
      <c r="Y626" s="340"/>
      <c r="Z626" s="340"/>
    </row>
    <row r="627" spans="1:26" ht="17.25" customHeight="1" x14ac:dyDescent="0.3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  <c r="U627" s="340"/>
      <c r="V627" s="340"/>
      <c r="W627" s="340"/>
      <c r="X627" s="340"/>
      <c r="Y627" s="340"/>
      <c r="Z627" s="340"/>
    </row>
    <row r="628" spans="1:26" ht="17.25" customHeight="1" x14ac:dyDescent="0.3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W628" s="340"/>
      <c r="X628" s="340"/>
      <c r="Y628" s="340"/>
      <c r="Z628" s="340"/>
    </row>
    <row r="629" spans="1:26" ht="17.25" customHeight="1" x14ac:dyDescent="0.3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W629" s="340"/>
      <c r="X629" s="340"/>
      <c r="Y629" s="340"/>
      <c r="Z629" s="340"/>
    </row>
    <row r="630" spans="1:26" ht="17.25" customHeight="1" x14ac:dyDescent="0.3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  <c r="U630" s="340"/>
      <c r="V630" s="340"/>
      <c r="W630" s="340"/>
      <c r="X630" s="340"/>
      <c r="Y630" s="340"/>
      <c r="Z630" s="340"/>
    </row>
    <row r="631" spans="1:26" ht="17.25" customHeight="1" x14ac:dyDescent="0.3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W631" s="340"/>
      <c r="X631" s="340"/>
      <c r="Y631" s="340"/>
      <c r="Z631" s="340"/>
    </row>
    <row r="632" spans="1:26" ht="17.25" customHeight="1" x14ac:dyDescent="0.3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  <c r="U632" s="340"/>
      <c r="V632" s="340"/>
      <c r="W632" s="340"/>
      <c r="X632" s="340"/>
      <c r="Y632" s="340"/>
      <c r="Z632" s="340"/>
    </row>
    <row r="633" spans="1:26" ht="17.25" customHeight="1" x14ac:dyDescent="0.3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  <c r="U633" s="340"/>
      <c r="V633" s="340"/>
      <c r="W633" s="340"/>
      <c r="X633" s="340"/>
      <c r="Y633" s="340"/>
      <c r="Z633" s="340"/>
    </row>
    <row r="634" spans="1:26" ht="17.25" customHeight="1" x14ac:dyDescent="0.3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  <c r="U634" s="340"/>
      <c r="V634" s="340"/>
      <c r="W634" s="340"/>
      <c r="X634" s="340"/>
      <c r="Y634" s="340"/>
      <c r="Z634" s="340"/>
    </row>
    <row r="635" spans="1:26" ht="17.25" customHeight="1" x14ac:dyDescent="0.3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  <c r="U635" s="340"/>
      <c r="V635" s="340"/>
      <c r="W635" s="340"/>
      <c r="X635" s="340"/>
      <c r="Y635" s="340"/>
      <c r="Z635" s="340"/>
    </row>
    <row r="636" spans="1:26" ht="17.25" customHeight="1" x14ac:dyDescent="0.3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W636" s="340"/>
      <c r="X636" s="340"/>
      <c r="Y636" s="340"/>
      <c r="Z636" s="340"/>
    </row>
    <row r="637" spans="1:26" ht="17.25" customHeight="1" x14ac:dyDescent="0.3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  <c r="U637" s="340"/>
      <c r="V637" s="340"/>
      <c r="W637" s="340"/>
      <c r="X637" s="340"/>
      <c r="Y637" s="340"/>
      <c r="Z637" s="340"/>
    </row>
    <row r="638" spans="1:26" ht="17.25" customHeight="1" x14ac:dyDescent="0.3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  <c r="U638" s="340"/>
      <c r="V638" s="340"/>
      <c r="W638" s="340"/>
      <c r="X638" s="340"/>
      <c r="Y638" s="340"/>
      <c r="Z638" s="340"/>
    </row>
    <row r="639" spans="1:26" ht="17.25" customHeight="1" x14ac:dyDescent="0.3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W639" s="340"/>
      <c r="X639" s="340"/>
      <c r="Y639" s="340"/>
      <c r="Z639" s="340"/>
    </row>
    <row r="640" spans="1:26" ht="17.25" customHeight="1" x14ac:dyDescent="0.3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  <c r="U640" s="340"/>
      <c r="V640" s="340"/>
      <c r="W640" s="340"/>
      <c r="X640" s="340"/>
      <c r="Y640" s="340"/>
      <c r="Z640" s="340"/>
    </row>
    <row r="641" spans="1:26" ht="17.25" customHeight="1" x14ac:dyDescent="0.3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  <c r="U641" s="340"/>
      <c r="V641" s="340"/>
      <c r="W641" s="340"/>
      <c r="X641" s="340"/>
      <c r="Y641" s="340"/>
      <c r="Z641" s="340"/>
    </row>
    <row r="642" spans="1:26" ht="17.25" customHeight="1" x14ac:dyDescent="0.3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W642" s="340"/>
      <c r="X642" s="340"/>
      <c r="Y642" s="340"/>
      <c r="Z642" s="340"/>
    </row>
    <row r="643" spans="1:26" ht="17.25" customHeight="1" x14ac:dyDescent="0.3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  <c r="U643" s="340"/>
      <c r="V643" s="340"/>
      <c r="W643" s="340"/>
      <c r="X643" s="340"/>
      <c r="Y643" s="340"/>
      <c r="Z643" s="340"/>
    </row>
    <row r="644" spans="1:26" ht="17.25" customHeight="1" x14ac:dyDescent="0.3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  <c r="U644" s="340"/>
      <c r="V644" s="340"/>
      <c r="W644" s="340"/>
      <c r="X644" s="340"/>
      <c r="Y644" s="340"/>
      <c r="Z644" s="340"/>
    </row>
    <row r="645" spans="1:26" ht="17.25" customHeight="1" x14ac:dyDescent="0.3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  <c r="U645" s="340"/>
      <c r="V645" s="340"/>
      <c r="W645" s="340"/>
      <c r="X645" s="340"/>
      <c r="Y645" s="340"/>
      <c r="Z645" s="340"/>
    </row>
    <row r="646" spans="1:26" ht="17.25" customHeight="1" x14ac:dyDescent="0.3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W646" s="340"/>
      <c r="X646" s="340"/>
      <c r="Y646" s="340"/>
      <c r="Z646" s="340"/>
    </row>
    <row r="647" spans="1:26" ht="17.25" customHeight="1" x14ac:dyDescent="0.3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W647" s="340"/>
      <c r="X647" s="340"/>
      <c r="Y647" s="340"/>
      <c r="Z647" s="340"/>
    </row>
    <row r="648" spans="1:26" ht="17.25" customHeight="1" x14ac:dyDescent="0.3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  <c r="U648" s="340"/>
      <c r="V648" s="340"/>
      <c r="W648" s="340"/>
      <c r="X648" s="340"/>
      <c r="Y648" s="340"/>
      <c r="Z648" s="340"/>
    </row>
    <row r="649" spans="1:26" ht="17.25" customHeight="1" x14ac:dyDescent="0.3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/>
    </row>
    <row r="650" spans="1:26" ht="17.25" customHeight="1" x14ac:dyDescent="0.3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  <c r="U650" s="340"/>
      <c r="V650" s="340"/>
      <c r="W650" s="340"/>
      <c r="X650" s="340"/>
      <c r="Y650" s="340"/>
      <c r="Z650" s="340"/>
    </row>
    <row r="651" spans="1:26" ht="17.25" customHeight="1" x14ac:dyDescent="0.3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W651" s="340"/>
      <c r="X651" s="340"/>
      <c r="Y651" s="340"/>
      <c r="Z651" s="340"/>
    </row>
    <row r="652" spans="1:26" ht="17.25" customHeight="1" x14ac:dyDescent="0.3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W652" s="340"/>
      <c r="X652" s="340"/>
      <c r="Y652" s="340"/>
      <c r="Z652" s="340"/>
    </row>
    <row r="653" spans="1:26" ht="17.25" customHeight="1" x14ac:dyDescent="0.3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  <c r="U653" s="340"/>
      <c r="V653" s="340"/>
      <c r="W653" s="340"/>
      <c r="X653" s="340"/>
      <c r="Y653" s="340"/>
      <c r="Z653" s="340"/>
    </row>
    <row r="654" spans="1:26" ht="17.25" customHeight="1" x14ac:dyDescent="0.3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</row>
    <row r="655" spans="1:26" ht="17.25" customHeight="1" x14ac:dyDescent="0.3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  <c r="U655" s="340"/>
      <c r="V655" s="340"/>
      <c r="W655" s="340"/>
      <c r="X655" s="340"/>
      <c r="Y655" s="340"/>
      <c r="Z655" s="340"/>
    </row>
    <row r="656" spans="1:26" ht="17.25" customHeight="1" x14ac:dyDescent="0.3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  <c r="U656" s="340"/>
      <c r="V656" s="340"/>
      <c r="W656" s="340"/>
      <c r="X656" s="340"/>
      <c r="Y656" s="340"/>
      <c r="Z656" s="340"/>
    </row>
    <row r="657" spans="1:26" ht="17.25" customHeight="1" x14ac:dyDescent="0.3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W657" s="340"/>
      <c r="X657" s="340"/>
      <c r="Y657" s="340"/>
      <c r="Z657" s="340"/>
    </row>
    <row r="658" spans="1:26" ht="17.25" customHeight="1" x14ac:dyDescent="0.3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  <c r="U658" s="340"/>
      <c r="V658" s="340"/>
      <c r="W658" s="340"/>
      <c r="X658" s="340"/>
      <c r="Y658" s="340"/>
      <c r="Z658" s="340"/>
    </row>
    <row r="659" spans="1:26" ht="17.25" customHeight="1" x14ac:dyDescent="0.3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W659" s="340"/>
      <c r="X659" s="340"/>
      <c r="Y659" s="340"/>
      <c r="Z659" s="340"/>
    </row>
    <row r="660" spans="1:26" ht="17.25" customHeight="1" x14ac:dyDescent="0.3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  <c r="U660" s="340"/>
      <c r="V660" s="340"/>
      <c r="W660" s="340"/>
      <c r="X660" s="340"/>
      <c r="Y660" s="340"/>
      <c r="Z660" s="340"/>
    </row>
    <row r="661" spans="1:26" ht="17.25" customHeight="1" x14ac:dyDescent="0.3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W661" s="340"/>
      <c r="X661" s="340"/>
      <c r="Y661" s="340"/>
      <c r="Z661" s="340"/>
    </row>
    <row r="662" spans="1:26" ht="17.25" customHeight="1" x14ac:dyDescent="0.3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  <c r="U662" s="340"/>
      <c r="V662" s="340"/>
      <c r="W662" s="340"/>
      <c r="X662" s="340"/>
      <c r="Y662" s="340"/>
      <c r="Z662" s="340"/>
    </row>
    <row r="663" spans="1:26" ht="17.25" customHeight="1" x14ac:dyDescent="0.3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W663" s="340"/>
      <c r="X663" s="340"/>
      <c r="Y663" s="340"/>
      <c r="Z663" s="340"/>
    </row>
    <row r="664" spans="1:26" ht="17.25" customHeight="1" x14ac:dyDescent="0.3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W664" s="340"/>
      <c r="X664" s="340"/>
      <c r="Y664" s="340"/>
      <c r="Z664" s="340"/>
    </row>
    <row r="665" spans="1:26" ht="17.25" customHeight="1" x14ac:dyDescent="0.3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  <c r="U665" s="340"/>
      <c r="V665" s="340"/>
      <c r="W665" s="340"/>
      <c r="X665" s="340"/>
      <c r="Y665" s="340"/>
      <c r="Z665" s="340"/>
    </row>
    <row r="666" spans="1:26" ht="17.25" customHeight="1" x14ac:dyDescent="0.3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  <c r="U666" s="340"/>
      <c r="V666" s="340"/>
      <c r="W666" s="340"/>
      <c r="X666" s="340"/>
      <c r="Y666" s="340"/>
      <c r="Z666" s="340"/>
    </row>
    <row r="667" spans="1:26" ht="17.25" customHeight="1" x14ac:dyDescent="0.3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  <c r="U667" s="340"/>
      <c r="V667" s="340"/>
      <c r="W667" s="340"/>
      <c r="X667" s="340"/>
      <c r="Y667" s="340"/>
      <c r="Z667" s="340"/>
    </row>
    <row r="668" spans="1:26" ht="17.25" customHeight="1" x14ac:dyDescent="0.3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  <c r="U668" s="340"/>
      <c r="V668" s="340"/>
      <c r="W668" s="340"/>
      <c r="X668" s="340"/>
      <c r="Y668" s="340"/>
      <c r="Z668" s="340"/>
    </row>
    <row r="669" spans="1:26" ht="17.25" customHeight="1" x14ac:dyDescent="0.3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  <c r="U669" s="340"/>
      <c r="V669" s="340"/>
      <c r="W669" s="340"/>
      <c r="X669" s="340"/>
      <c r="Y669" s="340"/>
      <c r="Z669" s="340"/>
    </row>
    <row r="670" spans="1:26" ht="17.25" customHeight="1" x14ac:dyDescent="0.3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  <c r="U670" s="340"/>
      <c r="V670" s="340"/>
      <c r="W670" s="340"/>
      <c r="X670" s="340"/>
      <c r="Y670" s="340"/>
      <c r="Z670" s="340"/>
    </row>
    <row r="671" spans="1:26" ht="17.25" customHeight="1" x14ac:dyDescent="0.3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W671" s="340"/>
      <c r="X671" s="340"/>
      <c r="Y671" s="340"/>
      <c r="Z671" s="340"/>
    </row>
    <row r="672" spans="1:26" ht="17.25" customHeight="1" x14ac:dyDescent="0.3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W672" s="340"/>
      <c r="X672" s="340"/>
      <c r="Y672" s="340"/>
      <c r="Z672" s="340"/>
    </row>
    <row r="673" spans="1:26" ht="17.25" customHeight="1" x14ac:dyDescent="0.3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  <c r="U673" s="340"/>
      <c r="V673" s="340"/>
      <c r="W673" s="340"/>
      <c r="X673" s="340"/>
      <c r="Y673" s="340"/>
      <c r="Z673" s="340"/>
    </row>
    <row r="674" spans="1:26" ht="17.25" customHeight="1" x14ac:dyDescent="0.3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  <c r="U674" s="340"/>
      <c r="V674" s="340"/>
      <c r="W674" s="340"/>
      <c r="X674" s="340"/>
      <c r="Y674" s="340"/>
      <c r="Z674" s="340"/>
    </row>
    <row r="675" spans="1:26" ht="17.25" customHeight="1" x14ac:dyDescent="0.3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  <c r="U675" s="340"/>
      <c r="V675" s="340"/>
      <c r="W675" s="340"/>
      <c r="X675" s="340"/>
      <c r="Y675" s="340"/>
      <c r="Z675" s="340"/>
    </row>
    <row r="676" spans="1:26" ht="17.25" customHeight="1" x14ac:dyDescent="0.3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W676" s="340"/>
      <c r="X676" s="340"/>
      <c r="Y676" s="340"/>
      <c r="Z676" s="340"/>
    </row>
    <row r="677" spans="1:26" ht="17.25" customHeight="1" x14ac:dyDescent="0.3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  <c r="U677" s="340"/>
      <c r="V677" s="340"/>
      <c r="W677" s="340"/>
      <c r="X677" s="340"/>
      <c r="Y677" s="340"/>
      <c r="Z677" s="340"/>
    </row>
    <row r="678" spans="1:26" ht="17.25" customHeight="1" x14ac:dyDescent="0.3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W678" s="340"/>
      <c r="X678" s="340"/>
      <c r="Y678" s="340"/>
      <c r="Z678" s="340"/>
    </row>
    <row r="679" spans="1:26" ht="17.25" customHeight="1" x14ac:dyDescent="0.3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  <c r="U679" s="340"/>
      <c r="V679" s="340"/>
      <c r="W679" s="340"/>
      <c r="X679" s="340"/>
      <c r="Y679" s="340"/>
      <c r="Z679" s="340"/>
    </row>
    <row r="680" spans="1:26" ht="17.25" customHeight="1" x14ac:dyDescent="0.3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  <c r="U680" s="340"/>
      <c r="V680" s="340"/>
      <c r="W680" s="340"/>
      <c r="X680" s="340"/>
      <c r="Y680" s="340"/>
      <c r="Z680" s="340"/>
    </row>
    <row r="681" spans="1:26" ht="17.25" customHeight="1" x14ac:dyDescent="0.3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  <c r="U681" s="340"/>
      <c r="V681" s="340"/>
      <c r="W681" s="340"/>
      <c r="X681" s="340"/>
      <c r="Y681" s="340"/>
      <c r="Z681" s="340"/>
    </row>
    <row r="682" spans="1:26" ht="17.25" customHeight="1" x14ac:dyDescent="0.3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W682" s="340"/>
      <c r="X682" s="340"/>
      <c r="Y682" s="340"/>
      <c r="Z682" s="340"/>
    </row>
    <row r="683" spans="1:26" ht="17.25" customHeight="1" x14ac:dyDescent="0.3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  <c r="U683" s="340"/>
      <c r="V683" s="340"/>
      <c r="W683" s="340"/>
      <c r="X683" s="340"/>
      <c r="Y683" s="340"/>
      <c r="Z683" s="340"/>
    </row>
    <row r="684" spans="1:26" ht="17.25" customHeight="1" x14ac:dyDescent="0.3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  <c r="U684" s="340"/>
      <c r="V684" s="340"/>
      <c r="W684" s="340"/>
      <c r="X684" s="340"/>
      <c r="Y684" s="340"/>
      <c r="Z684" s="340"/>
    </row>
    <row r="685" spans="1:26" ht="17.25" customHeight="1" x14ac:dyDescent="0.3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  <c r="U685" s="340"/>
      <c r="V685" s="340"/>
      <c r="W685" s="340"/>
      <c r="X685" s="340"/>
      <c r="Y685" s="340"/>
      <c r="Z685" s="340"/>
    </row>
    <row r="686" spans="1:26" ht="17.25" customHeight="1" x14ac:dyDescent="0.3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  <c r="U686" s="340"/>
      <c r="V686" s="340"/>
      <c r="W686" s="340"/>
      <c r="X686" s="340"/>
      <c r="Y686" s="340"/>
      <c r="Z686" s="340"/>
    </row>
    <row r="687" spans="1:26" ht="17.25" customHeight="1" x14ac:dyDescent="0.3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W687" s="340"/>
      <c r="X687" s="340"/>
      <c r="Y687" s="340"/>
      <c r="Z687" s="340"/>
    </row>
    <row r="688" spans="1:26" ht="17.25" customHeight="1" x14ac:dyDescent="0.3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  <c r="U688" s="340"/>
      <c r="V688" s="340"/>
      <c r="W688" s="340"/>
      <c r="X688" s="340"/>
      <c r="Y688" s="340"/>
      <c r="Z688" s="340"/>
    </row>
    <row r="689" spans="1:26" ht="17.25" customHeight="1" x14ac:dyDescent="0.3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  <c r="U689" s="340"/>
      <c r="V689" s="340"/>
      <c r="W689" s="340"/>
      <c r="X689" s="340"/>
      <c r="Y689" s="340"/>
      <c r="Z689" s="340"/>
    </row>
    <row r="690" spans="1:26" ht="17.25" customHeight="1" x14ac:dyDescent="0.3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  <c r="U690" s="340"/>
      <c r="V690" s="340"/>
      <c r="W690" s="340"/>
      <c r="X690" s="340"/>
      <c r="Y690" s="340"/>
      <c r="Z690" s="340"/>
    </row>
    <row r="691" spans="1:26" ht="17.25" customHeight="1" x14ac:dyDescent="0.3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W691" s="340"/>
      <c r="X691" s="340"/>
      <c r="Y691" s="340"/>
      <c r="Z691" s="340"/>
    </row>
    <row r="692" spans="1:26" ht="17.25" customHeight="1" x14ac:dyDescent="0.3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  <c r="U692" s="340"/>
      <c r="V692" s="340"/>
      <c r="W692" s="340"/>
      <c r="X692" s="340"/>
      <c r="Y692" s="340"/>
      <c r="Z692" s="340"/>
    </row>
    <row r="693" spans="1:26" ht="17.25" customHeight="1" x14ac:dyDescent="0.3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W693" s="340"/>
      <c r="X693" s="340"/>
      <c r="Y693" s="340"/>
      <c r="Z693" s="340"/>
    </row>
    <row r="694" spans="1:26" ht="17.25" customHeight="1" x14ac:dyDescent="0.3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  <c r="U694" s="340"/>
      <c r="V694" s="340"/>
      <c r="W694" s="340"/>
      <c r="X694" s="340"/>
      <c r="Y694" s="340"/>
      <c r="Z694" s="340"/>
    </row>
    <row r="695" spans="1:26" ht="17.25" customHeight="1" x14ac:dyDescent="0.3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W695" s="340"/>
      <c r="X695" s="340"/>
      <c r="Y695" s="340"/>
      <c r="Z695" s="340"/>
    </row>
    <row r="696" spans="1:26" ht="17.25" customHeight="1" x14ac:dyDescent="0.3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  <c r="U696" s="340"/>
      <c r="V696" s="340"/>
      <c r="W696" s="340"/>
      <c r="X696" s="340"/>
      <c r="Y696" s="340"/>
      <c r="Z696" s="340"/>
    </row>
    <row r="697" spans="1:26" ht="17.25" customHeight="1" x14ac:dyDescent="0.3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  <c r="U697" s="340"/>
      <c r="V697" s="340"/>
      <c r="W697" s="340"/>
      <c r="X697" s="340"/>
      <c r="Y697" s="340"/>
      <c r="Z697" s="340"/>
    </row>
    <row r="698" spans="1:26" ht="17.25" customHeight="1" x14ac:dyDescent="0.3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  <c r="U698" s="340"/>
      <c r="V698" s="340"/>
      <c r="W698" s="340"/>
      <c r="X698" s="340"/>
      <c r="Y698" s="340"/>
      <c r="Z698" s="340"/>
    </row>
    <row r="699" spans="1:26" ht="17.25" customHeight="1" x14ac:dyDescent="0.3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  <c r="U699" s="340"/>
      <c r="V699" s="340"/>
      <c r="W699" s="340"/>
      <c r="X699" s="340"/>
      <c r="Y699" s="340"/>
      <c r="Z699" s="340"/>
    </row>
    <row r="700" spans="1:26" ht="17.25" customHeight="1" x14ac:dyDescent="0.3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W700" s="340"/>
      <c r="X700" s="340"/>
      <c r="Y700" s="340"/>
      <c r="Z700" s="340"/>
    </row>
    <row r="701" spans="1:26" ht="17.25" customHeight="1" x14ac:dyDescent="0.3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  <c r="U701" s="340"/>
      <c r="V701" s="340"/>
      <c r="W701" s="340"/>
      <c r="X701" s="340"/>
      <c r="Y701" s="340"/>
      <c r="Z701" s="340"/>
    </row>
    <row r="702" spans="1:26" ht="17.25" customHeight="1" x14ac:dyDescent="0.3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  <c r="U702" s="340"/>
      <c r="V702" s="340"/>
      <c r="W702" s="340"/>
      <c r="X702" s="340"/>
      <c r="Y702" s="340"/>
      <c r="Z702" s="340"/>
    </row>
    <row r="703" spans="1:26" ht="17.25" customHeight="1" x14ac:dyDescent="0.3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  <c r="U703" s="340"/>
      <c r="V703" s="340"/>
      <c r="W703" s="340"/>
      <c r="X703" s="340"/>
      <c r="Y703" s="340"/>
      <c r="Z703" s="340"/>
    </row>
    <row r="704" spans="1:26" ht="17.25" customHeight="1" x14ac:dyDescent="0.3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  <c r="U704" s="340"/>
      <c r="V704" s="340"/>
      <c r="W704" s="340"/>
      <c r="X704" s="340"/>
      <c r="Y704" s="340"/>
      <c r="Z704" s="340"/>
    </row>
    <row r="705" spans="1:26" ht="17.25" customHeight="1" x14ac:dyDescent="0.3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  <c r="U705" s="340"/>
      <c r="V705" s="340"/>
      <c r="W705" s="340"/>
      <c r="X705" s="340"/>
      <c r="Y705" s="340"/>
      <c r="Z705" s="340"/>
    </row>
    <row r="706" spans="1:26" ht="17.25" customHeight="1" x14ac:dyDescent="0.3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  <c r="U706" s="340"/>
      <c r="V706" s="340"/>
      <c r="W706" s="340"/>
      <c r="X706" s="340"/>
      <c r="Y706" s="340"/>
      <c r="Z706" s="340"/>
    </row>
    <row r="707" spans="1:26" ht="17.25" customHeight="1" x14ac:dyDescent="0.3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  <c r="U707" s="340"/>
      <c r="V707" s="340"/>
      <c r="W707" s="340"/>
      <c r="X707" s="340"/>
      <c r="Y707" s="340"/>
      <c r="Z707" s="340"/>
    </row>
    <row r="708" spans="1:26" ht="17.25" customHeight="1" x14ac:dyDescent="0.3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  <c r="U708" s="340"/>
      <c r="V708" s="340"/>
      <c r="W708" s="340"/>
      <c r="X708" s="340"/>
      <c r="Y708" s="340"/>
      <c r="Z708" s="340"/>
    </row>
    <row r="709" spans="1:26" ht="17.25" customHeight="1" x14ac:dyDescent="0.3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  <c r="U709" s="340"/>
      <c r="V709" s="340"/>
      <c r="W709" s="340"/>
      <c r="X709" s="340"/>
      <c r="Y709" s="340"/>
      <c r="Z709" s="340"/>
    </row>
    <row r="710" spans="1:26" ht="17.25" customHeight="1" x14ac:dyDescent="0.3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  <c r="U710" s="340"/>
      <c r="V710" s="340"/>
      <c r="W710" s="340"/>
      <c r="X710" s="340"/>
      <c r="Y710" s="340"/>
      <c r="Z710" s="340"/>
    </row>
    <row r="711" spans="1:26" ht="17.25" customHeight="1" x14ac:dyDescent="0.3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  <c r="U711" s="340"/>
      <c r="V711" s="340"/>
      <c r="W711" s="340"/>
      <c r="X711" s="340"/>
      <c r="Y711" s="340"/>
      <c r="Z711" s="340"/>
    </row>
    <row r="712" spans="1:26" ht="17.25" customHeight="1" x14ac:dyDescent="0.3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/>
      <c r="V712" s="340"/>
      <c r="W712" s="340"/>
      <c r="X712" s="340"/>
      <c r="Y712" s="340"/>
      <c r="Z712" s="340"/>
    </row>
    <row r="713" spans="1:26" ht="17.25" customHeight="1" x14ac:dyDescent="0.3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  <c r="U713" s="340"/>
      <c r="V713" s="340"/>
      <c r="W713" s="340"/>
      <c r="X713" s="340"/>
      <c r="Y713" s="340"/>
      <c r="Z713" s="340"/>
    </row>
    <row r="714" spans="1:26" ht="17.25" customHeight="1" x14ac:dyDescent="0.3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  <c r="U714" s="340"/>
      <c r="V714" s="340"/>
      <c r="W714" s="340"/>
      <c r="X714" s="340"/>
      <c r="Y714" s="340"/>
      <c r="Z714" s="340"/>
    </row>
    <row r="715" spans="1:26" ht="17.25" customHeight="1" x14ac:dyDescent="0.3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  <c r="U715" s="340"/>
      <c r="V715" s="340"/>
      <c r="W715" s="340"/>
      <c r="X715" s="340"/>
      <c r="Y715" s="340"/>
      <c r="Z715" s="340"/>
    </row>
    <row r="716" spans="1:26" ht="17.25" customHeight="1" x14ac:dyDescent="0.3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  <c r="U716" s="340"/>
      <c r="V716" s="340"/>
      <c r="W716" s="340"/>
      <c r="X716" s="340"/>
      <c r="Y716" s="340"/>
      <c r="Z716" s="340"/>
    </row>
    <row r="717" spans="1:26" ht="17.25" customHeight="1" x14ac:dyDescent="0.3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/>
      <c r="V717" s="340"/>
      <c r="W717" s="340"/>
      <c r="X717" s="340"/>
      <c r="Y717" s="340"/>
      <c r="Z717" s="340"/>
    </row>
    <row r="718" spans="1:26" ht="17.25" customHeight="1" x14ac:dyDescent="0.3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  <c r="U718" s="340"/>
      <c r="V718" s="340"/>
      <c r="W718" s="340"/>
      <c r="X718" s="340"/>
      <c r="Y718" s="340"/>
      <c r="Z718" s="340"/>
    </row>
    <row r="719" spans="1:26" ht="17.25" customHeight="1" x14ac:dyDescent="0.3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  <c r="U719" s="340"/>
      <c r="V719" s="340"/>
      <c r="W719" s="340"/>
      <c r="X719" s="340"/>
      <c r="Y719" s="340"/>
      <c r="Z719" s="340"/>
    </row>
    <row r="720" spans="1:26" ht="17.25" customHeight="1" x14ac:dyDescent="0.3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</row>
    <row r="721" spans="1:26" ht="17.25" customHeight="1" x14ac:dyDescent="0.3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  <c r="U721" s="340"/>
      <c r="V721" s="340"/>
      <c r="W721" s="340"/>
      <c r="X721" s="340"/>
      <c r="Y721" s="340"/>
      <c r="Z721" s="340"/>
    </row>
    <row r="722" spans="1:26" ht="17.25" customHeight="1" x14ac:dyDescent="0.3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  <c r="U722" s="340"/>
      <c r="V722" s="340"/>
      <c r="W722" s="340"/>
      <c r="X722" s="340"/>
      <c r="Y722" s="340"/>
      <c r="Z722" s="340"/>
    </row>
    <row r="723" spans="1:26" ht="17.25" customHeight="1" x14ac:dyDescent="0.3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  <c r="U723" s="340"/>
      <c r="V723" s="340"/>
      <c r="W723" s="340"/>
      <c r="X723" s="340"/>
      <c r="Y723" s="340"/>
      <c r="Z723" s="340"/>
    </row>
    <row r="724" spans="1:26" ht="17.25" customHeight="1" x14ac:dyDescent="0.3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  <c r="U724" s="340"/>
      <c r="V724" s="340"/>
      <c r="W724" s="340"/>
      <c r="X724" s="340"/>
      <c r="Y724" s="340"/>
      <c r="Z724" s="340"/>
    </row>
    <row r="725" spans="1:26" ht="17.25" customHeight="1" x14ac:dyDescent="0.3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W725" s="340"/>
      <c r="X725" s="340"/>
      <c r="Y725" s="340"/>
      <c r="Z725" s="340"/>
    </row>
    <row r="726" spans="1:26" ht="17.25" customHeight="1" x14ac:dyDescent="0.3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  <c r="U726" s="340"/>
      <c r="V726" s="340"/>
      <c r="W726" s="340"/>
      <c r="X726" s="340"/>
      <c r="Y726" s="340"/>
      <c r="Z726" s="340"/>
    </row>
    <row r="727" spans="1:26" ht="17.25" customHeight="1" x14ac:dyDescent="0.3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W727" s="340"/>
      <c r="X727" s="340"/>
      <c r="Y727" s="340"/>
      <c r="Z727" s="340"/>
    </row>
    <row r="728" spans="1:26" ht="17.25" customHeight="1" x14ac:dyDescent="0.3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W728" s="340"/>
      <c r="X728" s="340"/>
      <c r="Y728" s="340"/>
      <c r="Z728" s="340"/>
    </row>
    <row r="729" spans="1:26" ht="17.25" customHeight="1" x14ac:dyDescent="0.3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  <c r="U729" s="340"/>
      <c r="V729" s="340"/>
      <c r="W729" s="340"/>
      <c r="X729" s="340"/>
      <c r="Y729" s="340"/>
      <c r="Z729" s="340"/>
    </row>
    <row r="730" spans="1:26" ht="17.25" customHeight="1" x14ac:dyDescent="0.3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W730" s="340"/>
      <c r="X730" s="340"/>
      <c r="Y730" s="340"/>
      <c r="Z730" s="340"/>
    </row>
    <row r="731" spans="1:26" ht="17.25" customHeight="1" x14ac:dyDescent="0.3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  <c r="U731" s="340"/>
      <c r="V731" s="340"/>
      <c r="W731" s="340"/>
      <c r="X731" s="340"/>
      <c r="Y731" s="340"/>
      <c r="Z731" s="340"/>
    </row>
    <row r="732" spans="1:26" ht="17.25" customHeight="1" x14ac:dyDescent="0.3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W732" s="340"/>
      <c r="X732" s="340"/>
      <c r="Y732" s="340"/>
      <c r="Z732" s="340"/>
    </row>
    <row r="733" spans="1:26" ht="17.25" customHeight="1" x14ac:dyDescent="0.3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W733" s="340"/>
      <c r="X733" s="340"/>
      <c r="Y733" s="340"/>
      <c r="Z733" s="340"/>
    </row>
    <row r="734" spans="1:26" ht="17.25" customHeight="1" x14ac:dyDescent="0.3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W734" s="340"/>
      <c r="X734" s="340"/>
      <c r="Y734" s="340"/>
      <c r="Z734" s="340"/>
    </row>
    <row r="735" spans="1:26" ht="17.25" customHeight="1" x14ac:dyDescent="0.3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  <c r="U735" s="340"/>
      <c r="V735" s="340"/>
      <c r="W735" s="340"/>
      <c r="X735" s="340"/>
      <c r="Y735" s="340"/>
      <c r="Z735" s="340"/>
    </row>
    <row r="736" spans="1:26" ht="17.25" customHeight="1" x14ac:dyDescent="0.3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  <c r="U736" s="340"/>
      <c r="V736" s="340"/>
      <c r="W736" s="340"/>
      <c r="X736" s="340"/>
      <c r="Y736" s="340"/>
      <c r="Z736" s="340"/>
    </row>
    <row r="737" spans="1:26" ht="17.25" customHeight="1" x14ac:dyDescent="0.3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W737" s="340"/>
      <c r="X737" s="340"/>
      <c r="Y737" s="340"/>
      <c r="Z737" s="340"/>
    </row>
    <row r="738" spans="1:26" ht="17.25" customHeight="1" x14ac:dyDescent="0.3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  <c r="U738" s="340"/>
      <c r="V738" s="340"/>
      <c r="W738" s="340"/>
      <c r="X738" s="340"/>
      <c r="Y738" s="340"/>
      <c r="Z738" s="340"/>
    </row>
    <row r="739" spans="1:26" ht="17.25" customHeight="1" x14ac:dyDescent="0.3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  <c r="U739" s="340"/>
      <c r="V739" s="340"/>
      <c r="W739" s="340"/>
      <c r="X739" s="340"/>
      <c r="Y739" s="340"/>
      <c r="Z739" s="340"/>
    </row>
    <row r="740" spans="1:26" ht="17.25" customHeight="1" x14ac:dyDescent="0.3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W740" s="340"/>
      <c r="X740" s="340"/>
      <c r="Y740" s="340"/>
      <c r="Z740" s="340"/>
    </row>
    <row r="741" spans="1:26" ht="17.25" customHeight="1" x14ac:dyDescent="0.3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  <c r="U741" s="340"/>
      <c r="V741" s="340"/>
      <c r="W741" s="340"/>
      <c r="X741" s="340"/>
      <c r="Y741" s="340"/>
      <c r="Z741" s="340"/>
    </row>
    <row r="742" spans="1:26" ht="17.25" customHeight="1" x14ac:dyDescent="0.3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  <c r="U742" s="340"/>
      <c r="V742" s="340"/>
      <c r="W742" s="340"/>
      <c r="X742" s="340"/>
      <c r="Y742" s="340"/>
      <c r="Z742" s="340"/>
    </row>
    <row r="743" spans="1:26" ht="17.25" customHeight="1" x14ac:dyDescent="0.3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W743" s="340"/>
      <c r="X743" s="340"/>
      <c r="Y743" s="340"/>
      <c r="Z743" s="340"/>
    </row>
    <row r="744" spans="1:26" ht="17.25" customHeight="1" x14ac:dyDescent="0.3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  <c r="U744" s="340"/>
      <c r="V744" s="340"/>
      <c r="W744" s="340"/>
      <c r="X744" s="340"/>
      <c r="Y744" s="340"/>
      <c r="Z744" s="340"/>
    </row>
    <row r="745" spans="1:26" ht="17.25" customHeight="1" x14ac:dyDescent="0.3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  <c r="U745" s="340"/>
      <c r="V745" s="340"/>
      <c r="W745" s="340"/>
      <c r="X745" s="340"/>
      <c r="Y745" s="340"/>
      <c r="Z745" s="340"/>
    </row>
    <row r="746" spans="1:26" ht="17.25" customHeight="1" x14ac:dyDescent="0.3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  <c r="U746" s="340"/>
      <c r="V746" s="340"/>
      <c r="W746" s="340"/>
      <c r="X746" s="340"/>
      <c r="Y746" s="340"/>
      <c r="Z746" s="340"/>
    </row>
    <row r="747" spans="1:26" ht="17.25" customHeight="1" x14ac:dyDescent="0.3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  <c r="U747" s="340"/>
      <c r="V747" s="340"/>
      <c r="W747" s="340"/>
      <c r="X747" s="340"/>
      <c r="Y747" s="340"/>
      <c r="Z747" s="340"/>
    </row>
    <row r="748" spans="1:26" ht="17.25" customHeight="1" x14ac:dyDescent="0.3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  <c r="U748" s="340"/>
      <c r="V748" s="340"/>
      <c r="W748" s="340"/>
      <c r="X748" s="340"/>
      <c r="Y748" s="340"/>
      <c r="Z748" s="340"/>
    </row>
    <row r="749" spans="1:26" ht="17.25" customHeight="1" x14ac:dyDescent="0.3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  <c r="U749" s="340"/>
      <c r="V749" s="340"/>
      <c r="W749" s="340"/>
      <c r="X749" s="340"/>
      <c r="Y749" s="340"/>
      <c r="Z749" s="340"/>
    </row>
    <row r="750" spans="1:26" ht="17.25" customHeight="1" x14ac:dyDescent="0.3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  <c r="U750" s="340"/>
      <c r="V750" s="340"/>
      <c r="W750" s="340"/>
      <c r="X750" s="340"/>
      <c r="Y750" s="340"/>
      <c r="Z750" s="340"/>
    </row>
    <row r="751" spans="1:26" ht="17.25" customHeight="1" x14ac:dyDescent="0.3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W751" s="340"/>
      <c r="X751" s="340"/>
      <c r="Y751" s="340"/>
      <c r="Z751" s="340"/>
    </row>
    <row r="752" spans="1:26" ht="17.25" customHeight="1" x14ac:dyDescent="0.3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  <c r="U752" s="340"/>
      <c r="V752" s="340"/>
      <c r="W752" s="340"/>
      <c r="X752" s="340"/>
      <c r="Y752" s="340"/>
      <c r="Z752" s="340"/>
    </row>
    <row r="753" spans="1:26" ht="17.25" customHeight="1" x14ac:dyDescent="0.3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  <c r="U753" s="340"/>
      <c r="V753" s="340"/>
      <c r="W753" s="340"/>
      <c r="X753" s="340"/>
      <c r="Y753" s="340"/>
      <c r="Z753" s="340"/>
    </row>
    <row r="754" spans="1:26" ht="17.25" customHeight="1" x14ac:dyDescent="0.3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  <c r="U754" s="340"/>
      <c r="V754" s="340"/>
      <c r="W754" s="340"/>
      <c r="X754" s="340"/>
      <c r="Y754" s="340"/>
      <c r="Z754" s="340"/>
    </row>
    <row r="755" spans="1:26" ht="17.25" customHeight="1" x14ac:dyDescent="0.3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W755" s="340"/>
      <c r="X755" s="340"/>
      <c r="Y755" s="340"/>
      <c r="Z755" s="340"/>
    </row>
    <row r="756" spans="1:26" ht="17.25" customHeight="1" x14ac:dyDescent="0.3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  <c r="U756" s="340"/>
      <c r="V756" s="340"/>
      <c r="W756" s="340"/>
      <c r="X756" s="340"/>
      <c r="Y756" s="340"/>
      <c r="Z756" s="340"/>
    </row>
    <row r="757" spans="1:26" ht="17.25" customHeight="1" x14ac:dyDescent="0.3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W757" s="340"/>
      <c r="X757" s="340"/>
      <c r="Y757" s="340"/>
      <c r="Z757" s="340"/>
    </row>
    <row r="758" spans="1:26" ht="17.25" customHeight="1" x14ac:dyDescent="0.3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W758" s="340"/>
      <c r="X758" s="340"/>
      <c r="Y758" s="340"/>
      <c r="Z758" s="340"/>
    </row>
    <row r="759" spans="1:26" ht="17.25" customHeight="1" x14ac:dyDescent="0.3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  <c r="U759" s="340"/>
      <c r="V759" s="340"/>
      <c r="W759" s="340"/>
      <c r="X759" s="340"/>
      <c r="Y759" s="340"/>
      <c r="Z759" s="340"/>
    </row>
    <row r="760" spans="1:26" ht="17.25" customHeight="1" x14ac:dyDescent="0.3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W760" s="340"/>
      <c r="X760" s="340"/>
      <c r="Y760" s="340"/>
      <c r="Z760" s="340"/>
    </row>
    <row r="761" spans="1:26" ht="17.25" customHeight="1" x14ac:dyDescent="0.3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  <c r="U761" s="340"/>
      <c r="V761" s="340"/>
      <c r="W761" s="340"/>
      <c r="X761" s="340"/>
      <c r="Y761" s="340"/>
      <c r="Z761" s="340"/>
    </row>
    <row r="762" spans="1:26" ht="17.25" customHeight="1" x14ac:dyDescent="0.3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  <c r="U762" s="340"/>
      <c r="V762" s="340"/>
      <c r="W762" s="340"/>
      <c r="X762" s="340"/>
      <c r="Y762" s="340"/>
      <c r="Z762" s="340"/>
    </row>
    <row r="763" spans="1:26" ht="17.25" customHeight="1" x14ac:dyDescent="0.3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  <c r="U763" s="340"/>
      <c r="V763" s="340"/>
      <c r="W763" s="340"/>
      <c r="X763" s="340"/>
      <c r="Y763" s="340"/>
      <c r="Z763" s="340"/>
    </row>
    <row r="764" spans="1:26" ht="17.25" customHeight="1" x14ac:dyDescent="0.3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W764" s="340"/>
      <c r="X764" s="340"/>
      <c r="Y764" s="340"/>
      <c r="Z764" s="340"/>
    </row>
    <row r="765" spans="1:26" ht="17.25" customHeight="1" x14ac:dyDescent="0.3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  <c r="U765" s="340"/>
      <c r="V765" s="340"/>
      <c r="W765" s="340"/>
      <c r="X765" s="340"/>
      <c r="Y765" s="340"/>
      <c r="Z765" s="340"/>
    </row>
    <row r="766" spans="1:26" ht="17.25" customHeight="1" x14ac:dyDescent="0.3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  <c r="U766" s="340"/>
      <c r="V766" s="340"/>
      <c r="W766" s="340"/>
      <c r="X766" s="340"/>
      <c r="Y766" s="340"/>
      <c r="Z766" s="340"/>
    </row>
    <row r="767" spans="1:26" ht="17.25" customHeight="1" x14ac:dyDescent="0.3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W767" s="340"/>
      <c r="X767" s="340"/>
      <c r="Y767" s="340"/>
      <c r="Z767" s="340"/>
    </row>
    <row r="768" spans="1:26" ht="17.25" customHeight="1" x14ac:dyDescent="0.3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W768" s="340"/>
      <c r="X768" s="340"/>
      <c r="Y768" s="340"/>
      <c r="Z768" s="340"/>
    </row>
    <row r="769" spans="1:26" ht="17.25" customHeight="1" x14ac:dyDescent="0.3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  <c r="U769" s="340"/>
      <c r="V769" s="340"/>
      <c r="W769" s="340"/>
      <c r="X769" s="340"/>
      <c r="Y769" s="340"/>
      <c r="Z769" s="340"/>
    </row>
    <row r="770" spans="1:26" ht="17.25" customHeight="1" x14ac:dyDescent="0.3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W770" s="340"/>
      <c r="X770" s="340"/>
      <c r="Y770" s="340"/>
      <c r="Z770" s="340"/>
    </row>
    <row r="771" spans="1:26" ht="17.25" customHeight="1" x14ac:dyDescent="0.3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  <c r="U771" s="340"/>
      <c r="V771" s="340"/>
      <c r="W771" s="340"/>
      <c r="X771" s="340"/>
      <c r="Y771" s="340"/>
      <c r="Z771" s="340"/>
    </row>
    <row r="772" spans="1:26" ht="17.25" customHeight="1" x14ac:dyDescent="0.3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W772" s="340"/>
      <c r="X772" s="340"/>
      <c r="Y772" s="340"/>
      <c r="Z772" s="340"/>
    </row>
    <row r="773" spans="1:26" ht="17.25" customHeight="1" x14ac:dyDescent="0.3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  <c r="U773" s="340"/>
      <c r="V773" s="340"/>
      <c r="W773" s="340"/>
      <c r="X773" s="340"/>
      <c r="Y773" s="340"/>
      <c r="Z773" s="340"/>
    </row>
    <row r="774" spans="1:26" ht="17.25" customHeight="1" x14ac:dyDescent="0.3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  <c r="U774" s="340"/>
      <c r="V774" s="340"/>
      <c r="W774" s="340"/>
      <c r="X774" s="340"/>
      <c r="Y774" s="340"/>
      <c r="Z774" s="340"/>
    </row>
    <row r="775" spans="1:26" ht="17.25" customHeight="1" x14ac:dyDescent="0.3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W775" s="340"/>
      <c r="X775" s="340"/>
      <c r="Y775" s="340"/>
      <c r="Z775" s="340"/>
    </row>
    <row r="776" spans="1:26" ht="17.25" customHeight="1" x14ac:dyDescent="0.3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  <c r="U776" s="340"/>
      <c r="V776" s="340"/>
      <c r="W776" s="340"/>
      <c r="X776" s="340"/>
      <c r="Y776" s="340"/>
      <c r="Z776" s="340"/>
    </row>
    <row r="777" spans="1:26" ht="17.25" customHeight="1" x14ac:dyDescent="0.3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/>
      <c r="X777" s="340"/>
      <c r="Y777" s="340"/>
      <c r="Z777" s="340"/>
    </row>
    <row r="778" spans="1:26" ht="17.25" customHeight="1" x14ac:dyDescent="0.3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  <c r="U778" s="340"/>
      <c r="V778" s="340"/>
      <c r="W778" s="340"/>
      <c r="X778" s="340"/>
      <c r="Y778" s="340"/>
      <c r="Z778" s="340"/>
    </row>
    <row r="779" spans="1:26" ht="17.25" customHeight="1" x14ac:dyDescent="0.3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  <c r="U779" s="340"/>
      <c r="V779" s="340"/>
      <c r="W779" s="340"/>
      <c r="X779" s="340"/>
      <c r="Y779" s="340"/>
      <c r="Z779" s="340"/>
    </row>
    <row r="780" spans="1:26" ht="17.25" customHeight="1" x14ac:dyDescent="0.3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W780" s="340"/>
      <c r="X780" s="340"/>
      <c r="Y780" s="340"/>
      <c r="Z780" s="340"/>
    </row>
    <row r="781" spans="1:26" ht="17.25" customHeight="1" x14ac:dyDescent="0.3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  <c r="U781" s="340"/>
      <c r="V781" s="340"/>
      <c r="W781" s="340"/>
      <c r="X781" s="340"/>
      <c r="Y781" s="340"/>
      <c r="Z781" s="340"/>
    </row>
    <row r="782" spans="1:26" ht="17.25" customHeight="1" x14ac:dyDescent="0.3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  <c r="U782" s="340"/>
      <c r="V782" s="340"/>
      <c r="W782" s="340"/>
      <c r="X782" s="340"/>
      <c r="Y782" s="340"/>
      <c r="Z782" s="340"/>
    </row>
    <row r="783" spans="1:26" ht="17.25" customHeight="1" x14ac:dyDescent="0.3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W783" s="340"/>
      <c r="X783" s="340"/>
      <c r="Y783" s="340"/>
      <c r="Z783" s="340"/>
    </row>
    <row r="784" spans="1:26" ht="17.25" customHeight="1" x14ac:dyDescent="0.3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  <c r="U784" s="340"/>
      <c r="V784" s="340"/>
      <c r="W784" s="340"/>
      <c r="X784" s="340"/>
      <c r="Y784" s="340"/>
      <c r="Z784" s="340"/>
    </row>
    <row r="785" spans="1:26" ht="17.25" customHeight="1" x14ac:dyDescent="0.3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W785" s="340"/>
      <c r="X785" s="340"/>
      <c r="Y785" s="340"/>
      <c r="Z785" s="340"/>
    </row>
    <row r="786" spans="1:26" ht="17.25" customHeight="1" x14ac:dyDescent="0.3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W786" s="340"/>
      <c r="X786" s="340"/>
      <c r="Y786" s="340"/>
      <c r="Z786" s="340"/>
    </row>
    <row r="787" spans="1:26" ht="17.25" customHeight="1" x14ac:dyDescent="0.3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  <c r="U787" s="340"/>
      <c r="V787" s="340"/>
      <c r="W787" s="340"/>
      <c r="X787" s="340"/>
      <c r="Y787" s="340"/>
      <c r="Z787" s="340"/>
    </row>
    <row r="788" spans="1:26" ht="17.25" customHeight="1" x14ac:dyDescent="0.3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W788" s="340"/>
      <c r="X788" s="340"/>
      <c r="Y788" s="340"/>
      <c r="Z788" s="340"/>
    </row>
    <row r="789" spans="1:26" ht="17.25" customHeight="1" x14ac:dyDescent="0.3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  <c r="U789" s="340"/>
      <c r="V789" s="340"/>
      <c r="W789" s="340"/>
      <c r="X789" s="340"/>
      <c r="Y789" s="340"/>
      <c r="Z789" s="340"/>
    </row>
    <row r="790" spans="1:26" ht="17.25" customHeight="1" x14ac:dyDescent="0.3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  <c r="U790" s="340"/>
      <c r="V790" s="340"/>
      <c r="W790" s="340"/>
      <c r="X790" s="340"/>
      <c r="Y790" s="340"/>
      <c r="Z790" s="340"/>
    </row>
    <row r="791" spans="1:26" ht="17.25" customHeight="1" x14ac:dyDescent="0.3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  <c r="U791" s="340"/>
      <c r="V791" s="340"/>
      <c r="W791" s="340"/>
      <c r="X791" s="340"/>
      <c r="Y791" s="340"/>
      <c r="Z791" s="340"/>
    </row>
    <row r="792" spans="1:26" ht="17.25" customHeight="1" x14ac:dyDescent="0.3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  <c r="U792" s="340"/>
      <c r="V792" s="340"/>
      <c r="W792" s="340"/>
      <c r="X792" s="340"/>
      <c r="Y792" s="340"/>
      <c r="Z792" s="340"/>
    </row>
    <row r="793" spans="1:26" ht="17.25" customHeight="1" x14ac:dyDescent="0.3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  <c r="U793" s="340"/>
      <c r="V793" s="340"/>
      <c r="W793" s="340"/>
      <c r="X793" s="340"/>
      <c r="Y793" s="340"/>
      <c r="Z793" s="340"/>
    </row>
    <row r="794" spans="1:26" ht="17.25" customHeight="1" x14ac:dyDescent="0.3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  <c r="U794" s="340"/>
      <c r="V794" s="340"/>
      <c r="W794" s="340"/>
      <c r="X794" s="340"/>
      <c r="Y794" s="340"/>
      <c r="Z794" s="340"/>
    </row>
    <row r="795" spans="1:26" ht="17.25" customHeight="1" x14ac:dyDescent="0.3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  <c r="U795" s="340"/>
      <c r="V795" s="340"/>
      <c r="W795" s="340"/>
      <c r="X795" s="340"/>
      <c r="Y795" s="340"/>
      <c r="Z795" s="340"/>
    </row>
    <row r="796" spans="1:26" ht="17.25" customHeight="1" x14ac:dyDescent="0.3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W796" s="340"/>
      <c r="X796" s="340"/>
      <c r="Y796" s="340"/>
      <c r="Z796" s="340"/>
    </row>
    <row r="797" spans="1:26" ht="17.25" customHeight="1" x14ac:dyDescent="0.3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</row>
    <row r="798" spans="1:26" ht="17.25" customHeight="1" x14ac:dyDescent="0.3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  <c r="U798" s="340"/>
      <c r="V798" s="340"/>
      <c r="W798" s="340"/>
      <c r="X798" s="340"/>
      <c r="Y798" s="340"/>
      <c r="Z798" s="340"/>
    </row>
    <row r="799" spans="1:26" ht="17.25" customHeight="1" x14ac:dyDescent="0.3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W799" s="340"/>
      <c r="X799" s="340"/>
      <c r="Y799" s="340"/>
      <c r="Z799" s="340"/>
    </row>
    <row r="800" spans="1:26" ht="17.25" customHeight="1" x14ac:dyDescent="0.3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  <c r="U800" s="340"/>
      <c r="V800" s="340"/>
      <c r="W800" s="340"/>
      <c r="X800" s="340"/>
      <c r="Y800" s="340"/>
      <c r="Z800" s="340"/>
    </row>
    <row r="801" spans="1:26" ht="17.25" customHeight="1" x14ac:dyDescent="0.3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  <c r="U801" s="340"/>
      <c r="V801" s="340"/>
      <c r="W801" s="340"/>
      <c r="X801" s="340"/>
      <c r="Y801" s="340"/>
      <c r="Z801" s="340"/>
    </row>
    <row r="802" spans="1:26" ht="17.25" customHeight="1" x14ac:dyDescent="0.3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  <c r="U802" s="340"/>
      <c r="V802" s="340"/>
      <c r="W802" s="340"/>
      <c r="X802" s="340"/>
      <c r="Y802" s="340"/>
      <c r="Z802" s="340"/>
    </row>
    <row r="803" spans="1:26" ht="17.25" customHeight="1" x14ac:dyDescent="0.3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W803" s="340"/>
      <c r="X803" s="340"/>
      <c r="Y803" s="340"/>
      <c r="Z803" s="340"/>
    </row>
    <row r="804" spans="1:26" ht="17.25" customHeight="1" x14ac:dyDescent="0.3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W804" s="340"/>
      <c r="X804" s="340"/>
      <c r="Y804" s="340"/>
      <c r="Z804" s="340"/>
    </row>
    <row r="805" spans="1:26" ht="17.25" customHeight="1" x14ac:dyDescent="0.3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  <c r="U805" s="340"/>
      <c r="V805" s="340"/>
      <c r="W805" s="340"/>
      <c r="X805" s="340"/>
      <c r="Y805" s="340"/>
      <c r="Z805" s="340"/>
    </row>
    <row r="806" spans="1:26" ht="17.25" customHeight="1" x14ac:dyDescent="0.3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  <c r="U806" s="340"/>
      <c r="V806" s="340"/>
      <c r="W806" s="340"/>
      <c r="X806" s="340"/>
      <c r="Y806" s="340"/>
      <c r="Z806" s="340"/>
    </row>
    <row r="807" spans="1:26" ht="17.25" customHeight="1" x14ac:dyDescent="0.3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  <c r="U807" s="340"/>
      <c r="V807" s="340"/>
      <c r="W807" s="340"/>
      <c r="X807" s="340"/>
      <c r="Y807" s="340"/>
      <c r="Z807" s="340"/>
    </row>
    <row r="808" spans="1:26" ht="17.25" customHeight="1" x14ac:dyDescent="0.3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W808" s="340"/>
      <c r="X808" s="340"/>
      <c r="Y808" s="340"/>
      <c r="Z808" s="340"/>
    </row>
    <row r="809" spans="1:26" ht="17.25" customHeight="1" x14ac:dyDescent="0.3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  <c r="U809" s="340"/>
      <c r="V809" s="340"/>
      <c r="W809" s="340"/>
      <c r="X809" s="340"/>
      <c r="Y809" s="340"/>
      <c r="Z809" s="340"/>
    </row>
    <row r="810" spans="1:26" ht="17.25" customHeight="1" x14ac:dyDescent="0.3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W810" s="340"/>
      <c r="X810" s="340"/>
      <c r="Y810" s="340"/>
      <c r="Z810" s="340"/>
    </row>
    <row r="811" spans="1:26" ht="17.25" customHeight="1" x14ac:dyDescent="0.3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  <c r="U811" s="340"/>
      <c r="V811" s="340"/>
      <c r="W811" s="340"/>
      <c r="X811" s="340"/>
      <c r="Y811" s="340"/>
      <c r="Z811" s="340"/>
    </row>
    <row r="812" spans="1:26" ht="17.25" customHeight="1" x14ac:dyDescent="0.3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  <c r="U812" s="340"/>
      <c r="V812" s="340"/>
      <c r="W812" s="340"/>
      <c r="X812" s="340"/>
      <c r="Y812" s="340"/>
      <c r="Z812" s="340"/>
    </row>
    <row r="813" spans="1:26" ht="17.25" customHeight="1" x14ac:dyDescent="0.3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W813" s="340"/>
      <c r="X813" s="340"/>
      <c r="Y813" s="340"/>
      <c r="Z813" s="340"/>
    </row>
    <row r="814" spans="1:26" ht="17.25" customHeight="1" x14ac:dyDescent="0.3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  <c r="U814" s="340"/>
      <c r="V814" s="340"/>
      <c r="W814" s="340"/>
      <c r="X814" s="340"/>
      <c r="Y814" s="340"/>
      <c r="Z814" s="340"/>
    </row>
    <row r="815" spans="1:26" ht="17.25" customHeight="1" x14ac:dyDescent="0.3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W815" s="340"/>
      <c r="X815" s="340"/>
      <c r="Y815" s="340"/>
      <c r="Z815" s="340"/>
    </row>
    <row r="816" spans="1:26" ht="17.25" customHeight="1" x14ac:dyDescent="0.3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W816" s="340"/>
      <c r="X816" s="340"/>
      <c r="Y816" s="340"/>
      <c r="Z816" s="340"/>
    </row>
    <row r="817" spans="1:26" ht="17.25" customHeight="1" x14ac:dyDescent="0.3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  <c r="U817" s="340"/>
      <c r="V817" s="340"/>
      <c r="W817" s="340"/>
      <c r="X817" s="340"/>
      <c r="Y817" s="340"/>
      <c r="Z817" s="340"/>
    </row>
    <row r="818" spans="1:26" ht="17.25" customHeight="1" x14ac:dyDescent="0.3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  <c r="U818" s="340"/>
      <c r="V818" s="340"/>
      <c r="W818" s="340"/>
      <c r="X818" s="340"/>
      <c r="Y818" s="340"/>
      <c r="Z818" s="340"/>
    </row>
    <row r="819" spans="1:26" ht="17.25" customHeight="1" x14ac:dyDescent="0.3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  <c r="U819" s="340"/>
      <c r="V819" s="340"/>
      <c r="W819" s="340"/>
      <c r="X819" s="340"/>
      <c r="Y819" s="340"/>
      <c r="Z819" s="340"/>
    </row>
    <row r="820" spans="1:26" ht="17.25" customHeight="1" x14ac:dyDescent="0.3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W820" s="340"/>
      <c r="X820" s="340"/>
      <c r="Y820" s="340"/>
      <c r="Z820" s="340"/>
    </row>
    <row r="821" spans="1:26" ht="17.25" customHeight="1" x14ac:dyDescent="0.3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W821" s="340"/>
      <c r="X821" s="340"/>
      <c r="Y821" s="340"/>
      <c r="Z821" s="340"/>
    </row>
    <row r="822" spans="1:26" ht="17.25" customHeight="1" x14ac:dyDescent="0.3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  <c r="U822" s="340"/>
      <c r="V822" s="340"/>
      <c r="W822" s="340"/>
      <c r="X822" s="340"/>
      <c r="Y822" s="340"/>
      <c r="Z822" s="340"/>
    </row>
    <row r="823" spans="1:26" ht="17.25" customHeight="1" x14ac:dyDescent="0.3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W823" s="340"/>
      <c r="X823" s="340"/>
      <c r="Y823" s="340"/>
      <c r="Z823" s="340"/>
    </row>
    <row r="824" spans="1:26" ht="17.25" customHeight="1" x14ac:dyDescent="0.3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W824" s="340"/>
      <c r="X824" s="340"/>
      <c r="Y824" s="340"/>
      <c r="Z824" s="340"/>
    </row>
    <row r="825" spans="1:26" ht="17.25" customHeight="1" x14ac:dyDescent="0.3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  <c r="U825" s="340"/>
      <c r="V825" s="340"/>
      <c r="W825" s="340"/>
      <c r="X825" s="340"/>
      <c r="Y825" s="340"/>
      <c r="Z825" s="340"/>
    </row>
    <row r="826" spans="1:26" ht="17.25" customHeight="1" x14ac:dyDescent="0.3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  <c r="U826" s="340"/>
      <c r="V826" s="340"/>
      <c r="W826" s="340"/>
      <c r="X826" s="340"/>
      <c r="Y826" s="340"/>
      <c r="Z826" s="340"/>
    </row>
    <row r="827" spans="1:26" ht="17.25" customHeight="1" x14ac:dyDescent="0.3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  <c r="U827" s="340"/>
      <c r="V827" s="340"/>
      <c r="W827" s="340"/>
      <c r="X827" s="340"/>
      <c r="Y827" s="340"/>
      <c r="Z827" s="340"/>
    </row>
    <row r="828" spans="1:26" ht="17.25" customHeight="1" x14ac:dyDescent="0.3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  <c r="U828" s="340"/>
      <c r="V828" s="340"/>
      <c r="W828" s="340"/>
      <c r="X828" s="340"/>
      <c r="Y828" s="340"/>
      <c r="Z828" s="340"/>
    </row>
    <row r="829" spans="1:26" ht="17.25" customHeight="1" x14ac:dyDescent="0.3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W829" s="340"/>
      <c r="X829" s="340"/>
      <c r="Y829" s="340"/>
      <c r="Z829" s="340"/>
    </row>
    <row r="830" spans="1:26" ht="17.25" customHeight="1" x14ac:dyDescent="0.3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  <c r="U830" s="340"/>
      <c r="V830" s="340"/>
      <c r="W830" s="340"/>
      <c r="X830" s="340"/>
      <c r="Y830" s="340"/>
      <c r="Z830" s="340"/>
    </row>
    <row r="831" spans="1:26" ht="17.25" customHeight="1" x14ac:dyDescent="0.3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W831" s="340"/>
      <c r="X831" s="340"/>
      <c r="Y831" s="340"/>
      <c r="Z831" s="340"/>
    </row>
    <row r="832" spans="1:26" ht="17.25" customHeight="1" x14ac:dyDescent="0.3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W832" s="340"/>
      <c r="X832" s="340"/>
      <c r="Y832" s="340"/>
      <c r="Z832" s="340"/>
    </row>
    <row r="833" spans="1:26" ht="17.25" customHeight="1" x14ac:dyDescent="0.3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W833" s="340"/>
      <c r="X833" s="340"/>
      <c r="Y833" s="340"/>
      <c r="Z833" s="340"/>
    </row>
    <row r="834" spans="1:26" ht="17.25" customHeight="1" x14ac:dyDescent="0.3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  <c r="U834" s="340"/>
      <c r="V834" s="340"/>
      <c r="W834" s="340"/>
      <c r="X834" s="340"/>
      <c r="Y834" s="340"/>
      <c r="Z834" s="340"/>
    </row>
    <row r="835" spans="1:26" ht="17.25" customHeight="1" x14ac:dyDescent="0.3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W835" s="340"/>
      <c r="X835" s="340"/>
      <c r="Y835" s="340"/>
      <c r="Z835" s="340"/>
    </row>
    <row r="836" spans="1:26" ht="17.25" customHeight="1" x14ac:dyDescent="0.3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W836" s="340"/>
      <c r="X836" s="340"/>
      <c r="Y836" s="340"/>
      <c r="Z836" s="340"/>
    </row>
    <row r="837" spans="1:26" ht="17.25" customHeight="1" x14ac:dyDescent="0.3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W837" s="340"/>
      <c r="X837" s="340"/>
      <c r="Y837" s="340"/>
      <c r="Z837" s="340"/>
    </row>
    <row r="838" spans="1:26" ht="17.25" customHeight="1" x14ac:dyDescent="0.3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  <c r="U838" s="340"/>
      <c r="V838" s="340"/>
      <c r="W838" s="340"/>
      <c r="X838" s="340"/>
      <c r="Y838" s="340"/>
      <c r="Z838" s="340"/>
    </row>
    <row r="839" spans="1:26" ht="17.25" customHeight="1" x14ac:dyDescent="0.3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  <c r="U839" s="340"/>
      <c r="V839" s="340"/>
      <c r="W839" s="340"/>
      <c r="X839" s="340"/>
      <c r="Y839" s="340"/>
      <c r="Z839" s="340"/>
    </row>
    <row r="840" spans="1:26" ht="17.25" customHeight="1" x14ac:dyDescent="0.3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  <c r="U840" s="340"/>
      <c r="V840" s="340"/>
      <c r="W840" s="340"/>
      <c r="X840" s="340"/>
      <c r="Y840" s="340"/>
      <c r="Z840" s="340"/>
    </row>
    <row r="841" spans="1:26" ht="17.25" customHeight="1" x14ac:dyDescent="0.3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  <c r="U841" s="340"/>
      <c r="V841" s="340"/>
      <c r="W841" s="340"/>
      <c r="X841" s="340"/>
      <c r="Y841" s="340"/>
      <c r="Z841" s="340"/>
    </row>
    <row r="842" spans="1:26" ht="17.25" customHeight="1" x14ac:dyDescent="0.3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  <c r="U842" s="340"/>
      <c r="V842" s="340"/>
      <c r="W842" s="340"/>
      <c r="X842" s="340"/>
      <c r="Y842" s="340"/>
      <c r="Z842" s="340"/>
    </row>
    <row r="843" spans="1:26" ht="17.25" customHeight="1" x14ac:dyDescent="0.3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  <c r="U843" s="340"/>
      <c r="V843" s="340"/>
      <c r="W843" s="340"/>
      <c r="X843" s="340"/>
      <c r="Y843" s="340"/>
      <c r="Z843" s="340"/>
    </row>
    <row r="844" spans="1:26" ht="17.25" customHeight="1" x14ac:dyDescent="0.3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  <c r="U844" s="340"/>
      <c r="V844" s="340"/>
      <c r="W844" s="340"/>
      <c r="X844" s="340"/>
      <c r="Y844" s="340"/>
      <c r="Z844" s="340"/>
    </row>
    <row r="845" spans="1:26" ht="17.25" customHeight="1" x14ac:dyDescent="0.3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  <c r="U845" s="340"/>
      <c r="V845" s="340"/>
      <c r="W845" s="340"/>
      <c r="X845" s="340"/>
      <c r="Y845" s="340"/>
      <c r="Z845" s="340"/>
    </row>
    <row r="846" spans="1:26" ht="17.25" customHeight="1" x14ac:dyDescent="0.3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  <c r="U846" s="340"/>
      <c r="V846" s="340"/>
      <c r="W846" s="340"/>
      <c r="X846" s="340"/>
      <c r="Y846" s="340"/>
      <c r="Z846" s="340"/>
    </row>
    <row r="847" spans="1:26" ht="17.25" customHeight="1" x14ac:dyDescent="0.3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  <c r="U847" s="340"/>
      <c r="V847" s="340"/>
      <c r="W847" s="340"/>
      <c r="X847" s="340"/>
      <c r="Y847" s="340"/>
      <c r="Z847" s="340"/>
    </row>
    <row r="848" spans="1:26" ht="17.25" customHeight="1" x14ac:dyDescent="0.3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  <c r="U848" s="340"/>
      <c r="V848" s="340"/>
      <c r="W848" s="340"/>
      <c r="X848" s="340"/>
      <c r="Y848" s="340"/>
      <c r="Z848" s="340"/>
    </row>
    <row r="849" spans="1:26" ht="17.25" customHeight="1" x14ac:dyDescent="0.3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  <c r="U849" s="340"/>
      <c r="V849" s="340"/>
      <c r="W849" s="340"/>
      <c r="X849" s="340"/>
      <c r="Y849" s="340"/>
      <c r="Z849" s="340"/>
    </row>
    <row r="850" spans="1:26" ht="17.25" customHeight="1" x14ac:dyDescent="0.3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W850" s="340"/>
      <c r="X850" s="340"/>
      <c r="Y850" s="340"/>
      <c r="Z850" s="340"/>
    </row>
    <row r="851" spans="1:26" ht="17.25" customHeight="1" x14ac:dyDescent="0.3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  <c r="U851" s="340"/>
      <c r="V851" s="340"/>
      <c r="W851" s="340"/>
      <c r="X851" s="340"/>
      <c r="Y851" s="340"/>
      <c r="Z851" s="340"/>
    </row>
    <row r="852" spans="1:26" ht="17.25" customHeight="1" x14ac:dyDescent="0.3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  <c r="U852" s="340"/>
      <c r="V852" s="340"/>
      <c r="W852" s="340"/>
      <c r="X852" s="340"/>
      <c r="Y852" s="340"/>
      <c r="Z852" s="340"/>
    </row>
    <row r="853" spans="1:26" ht="17.25" customHeight="1" x14ac:dyDescent="0.3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  <c r="U853" s="340"/>
      <c r="V853" s="340"/>
      <c r="W853" s="340"/>
      <c r="X853" s="340"/>
      <c r="Y853" s="340"/>
      <c r="Z853" s="340"/>
    </row>
    <row r="854" spans="1:26" ht="17.25" customHeight="1" x14ac:dyDescent="0.3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  <c r="U854" s="340"/>
      <c r="V854" s="340"/>
      <c r="W854" s="340"/>
      <c r="X854" s="340"/>
      <c r="Y854" s="340"/>
      <c r="Z854" s="340"/>
    </row>
    <row r="855" spans="1:26" ht="17.25" customHeight="1" x14ac:dyDescent="0.3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  <c r="U855" s="340"/>
      <c r="V855" s="340"/>
      <c r="W855" s="340"/>
      <c r="X855" s="340"/>
      <c r="Y855" s="340"/>
      <c r="Z855" s="340"/>
    </row>
    <row r="856" spans="1:26" ht="17.25" customHeight="1" x14ac:dyDescent="0.3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  <c r="U856" s="340"/>
      <c r="V856" s="340"/>
      <c r="W856" s="340"/>
      <c r="X856" s="340"/>
      <c r="Y856" s="340"/>
      <c r="Z856" s="340"/>
    </row>
    <row r="857" spans="1:26" ht="17.25" customHeight="1" x14ac:dyDescent="0.3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W857" s="340"/>
      <c r="X857" s="340"/>
      <c r="Y857" s="340"/>
      <c r="Z857" s="340"/>
    </row>
    <row r="858" spans="1:26" ht="17.25" customHeight="1" x14ac:dyDescent="0.3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  <c r="U858" s="340"/>
      <c r="V858" s="340"/>
      <c r="W858" s="340"/>
      <c r="X858" s="340"/>
      <c r="Y858" s="340"/>
      <c r="Z858" s="340"/>
    </row>
    <row r="859" spans="1:26" ht="17.25" customHeight="1" x14ac:dyDescent="0.3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  <c r="U859" s="340"/>
      <c r="V859" s="340"/>
      <c r="W859" s="340"/>
      <c r="X859" s="340"/>
      <c r="Y859" s="340"/>
      <c r="Z859" s="340"/>
    </row>
    <row r="860" spans="1:26" ht="17.25" customHeight="1" x14ac:dyDescent="0.3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  <c r="U860" s="340"/>
      <c r="V860" s="340"/>
      <c r="W860" s="340"/>
      <c r="X860" s="340"/>
      <c r="Y860" s="340"/>
      <c r="Z860" s="340"/>
    </row>
    <row r="861" spans="1:26" ht="17.25" customHeight="1" x14ac:dyDescent="0.3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  <c r="U861" s="340"/>
      <c r="V861" s="340"/>
      <c r="W861" s="340"/>
      <c r="X861" s="340"/>
      <c r="Y861" s="340"/>
      <c r="Z861" s="340"/>
    </row>
    <row r="862" spans="1:26" ht="17.25" customHeight="1" x14ac:dyDescent="0.3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  <c r="U862" s="340"/>
      <c r="V862" s="340"/>
      <c r="W862" s="340"/>
      <c r="X862" s="340"/>
      <c r="Y862" s="340"/>
      <c r="Z862" s="340"/>
    </row>
    <row r="863" spans="1:26" ht="17.25" customHeight="1" x14ac:dyDescent="0.3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W863" s="340"/>
      <c r="X863" s="340"/>
      <c r="Y863" s="340"/>
      <c r="Z863" s="340"/>
    </row>
    <row r="864" spans="1:26" ht="17.25" customHeight="1" x14ac:dyDescent="0.3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  <c r="U864" s="340"/>
      <c r="V864" s="340"/>
      <c r="W864" s="340"/>
      <c r="X864" s="340"/>
      <c r="Y864" s="340"/>
      <c r="Z864" s="340"/>
    </row>
    <row r="865" spans="1:26" ht="17.25" customHeight="1" x14ac:dyDescent="0.3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  <c r="U865" s="340"/>
      <c r="V865" s="340"/>
      <c r="W865" s="340"/>
      <c r="X865" s="340"/>
      <c r="Y865" s="340"/>
      <c r="Z865" s="340"/>
    </row>
    <row r="866" spans="1:26" ht="17.25" customHeight="1" x14ac:dyDescent="0.3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  <c r="U866" s="340"/>
      <c r="V866" s="340"/>
      <c r="W866" s="340"/>
      <c r="X866" s="340"/>
      <c r="Y866" s="340"/>
      <c r="Z866" s="340"/>
    </row>
    <row r="867" spans="1:26" ht="17.25" customHeight="1" x14ac:dyDescent="0.3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  <c r="U867" s="340"/>
      <c r="V867" s="340"/>
      <c r="W867" s="340"/>
      <c r="X867" s="340"/>
      <c r="Y867" s="340"/>
      <c r="Z867" s="340"/>
    </row>
    <row r="868" spans="1:26" ht="17.25" customHeight="1" x14ac:dyDescent="0.3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W868" s="340"/>
      <c r="X868" s="340"/>
      <c r="Y868" s="340"/>
      <c r="Z868" s="340"/>
    </row>
    <row r="869" spans="1:26" ht="17.25" customHeight="1" x14ac:dyDescent="0.3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  <c r="U869" s="340"/>
      <c r="V869" s="340"/>
      <c r="W869" s="340"/>
      <c r="X869" s="340"/>
      <c r="Y869" s="340"/>
      <c r="Z869" s="340"/>
    </row>
    <row r="870" spans="1:26" ht="17.25" customHeight="1" x14ac:dyDescent="0.3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  <c r="U870" s="340"/>
      <c r="V870" s="340"/>
      <c r="W870" s="340"/>
      <c r="X870" s="340"/>
      <c r="Y870" s="340"/>
      <c r="Z870" s="340"/>
    </row>
    <row r="871" spans="1:26" ht="17.25" customHeight="1" x14ac:dyDescent="0.3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  <c r="U871" s="340"/>
      <c r="V871" s="340"/>
      <c r="W871" s="340"/>
      <c r="X871" s="340"/>
      <c r="Y871" s="340"/>
      <c r="Z871" s="340"/>
    </row>
    <row r="872" spans="1:26" ht="17.25" customHeight="1" x14ac:dyDescent="0.3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  <c r="U872" s="340"/>
      <c r="V872" s="340"/>
      <c r="W872" s="340"/>
      <c r="X872" s="340"/>
      <c r="Y872" s="340"/>
      <c r="Z872" s="340"/>
    </row>
    <row r="873" spans="1:26" ht="17.25" customHeight="1" x14ac:dyDescent="0.3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W873" s="340"/>
      <c r="X873" s="340"/>
      <c r="Y873" s="340"/>
      <c r="Z873" s="340"/>
    </row>
    <row r="874" spans="1:26" ht="17.25" customHeight="1" x14ac:dyDescent="0.3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  <c r="U874" s="340"/>
      <c r="V874" s="340"/>
      <c r="W874" s="340"/>
      <c r="X874" s="340"/>
      <c r="Y874" s="340"/>
      <c r="Z874" s="340"/>
    </row>
    <row r="875" spans="1:26" ht="17.25" customHeight="1" x14ac:dyDescent="0.3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  <c r="U875" s="340"/>
      <c r="V875" s="340"/>
      <c r="W875" s="340"/>
      <c r="X875" s="340"/>
      <c r="Y875" s="340"/>
      <c r="Z875" s="340"/>
    </row>
    <row r="876" spans="1:26" ht="17.25" customHeight="1" x14ac:dyDescent="0.3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W876" s="340"/>
      <c r="X876" s="340"/>
      <c r="Y876" s="340"/>
      <c r="Z876" s="340"/>
    </row>
    <row r="877" spans="1:26" ht="17.25" customHeight="1" x14ac:dyDescent="0.3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  <c r="U877" s="340"/>
      <c r="V877" s="340"/>
      <c r="W877" s="340"/>
      <c r="X877" s="340"/>
      <c r="Y877" s="340"/>
      <c r="Z877" s="340"/>
    </row>
    <row r="878" spans="1:26" ht="17.25" customHeight="1" x14ac:dyDescent="0.3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  <c r="U878" s="340"/>
      <c r="V878" s="340"/>
      <c r="W878" s="340"/>
      <c r="X878" s="340"/>
      <c r="Y878" s="340"/>
      <c r="Z878" s="340"/>
    </row>
    <row r="879" spans="1:26" ht="17.25" customHeight="1" x14ac:dyDescent="0.3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  <c r="U879" s="340"/>
      <c r="V879" s="340"/>
      <c r="W879" s="340"/>
      <c r="X879" s="340"/>
      <c r="Y879" s="340"/>
      <c r="Z879" s="340"/>
    </row>
    <row r="880" spans="1:26" ht="17.25" customHeight="1" x14ac:dyDescent="0.3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W880" s="340"/>
      <c r="X880" s="340"/>
      <c r="Y880" s="340"/>
      <c r="Z880" s="340"/>
    </row>
    <row r="881" spans="1:26" ht="17.25" customHeight="1" x14ac:dyDescent="0.3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  <c r="U881" s="340"/>
      <c r="V881" s="340"/>
      <c r="W881" s="340"/>
      <c r="X881" s="340"/>
      <c r="Y881" s="340"/>
      <c r="Z881" s="340"/>
    </row>
    <row r="882" spans="1:26" ht="17.25" customHeight="1" x14ac:dyDescent="0.3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  <c r="U882" s="340"/>
      <c r="V882" s="340"/>
      <c r="W882" s="340"/>
      <c r="X882" s="340"/>
      <c r="Y882" s="340"/>
      <c r="Z882" s="340"/>
    </row>
    <row r="883" spans="1:26" ht="17.25" customHeight="1" x14ac:dyDescent="0.3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  <c r="U883" s="340"/>
      <c r="V883" s="340"/>
      <c r="W883" s="340"/>
      <c r="X883" s="340"/>
      <c r="Y883" s="340"/>
      <c r="Z883" s="340"/>
    </row>
    <row r="884" spans="1:26" ht="17.25" customHeight="1" x14ac:dyDescent="0.3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  <c r="U884" s="340"/>
      <c r="V884" s="340"/>
      <c r="W884" s="340"/>
      <c r="X884" s="340"/>
      <c r="Y884" s="340"/>
      <c r="Z884" s="340"/>
    </row>
    <row r="885" spans="1:26" ht="17.25" customHeight="1" x14ac:dyDescent="0.3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  <c r="U885" s="340"/>
      <c r="V885" s="340"/>
      <c r="W885" s="340"/>
      <c r="X885" s="340"/>
      <c r="Y885" s="340"/>
      <c r="Z885" s="340"/>
    </row>
    <row r="886" spans="1:26" ht="17.25" customHeight="1" x14ac:dyDescent="0.3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W886" s="340"/>
      <c r="X886" s="340"/>
      <c r="Y886" s="340"/>
      <c r="Z886" s="340"/>
    </row>
    <row r="887" spans="1:26" ht="17.25" customHeight="1" x14ac:dyDescent="0.3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  <c r="U887" s="340"/>
      <c r="V887" s="340"/>
      <c r="W887" s="340"/>
      <c r="X887" s="340"/>
      <c r="Y887" s="340"/>
      <c r="Z887" s="340"/>
    </row>
    <row r="888" spans="1:26" ht="17.25" customHeight="1" x14ac:dyDescent="0.3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  <c r="U888" s="340"/>
      <c r="V888" s="340"/>
      <c r="W888" s="340"/>
      <c r="X888" s="340"/>
      <c r="Y888" s="340"/>
      <c r="Z888" s="340"/>
    </row>
    <row r="889" spans="1:26" ht="17.25" customHeight="1" x14ac:dyDescent="0.3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  <c r="U889" s="340"/>
      <c r="V889" s="340"/>
      <c r="W889" s="340"/>
      <c r="X889" s="340"/>
      <c r="Y889" s="340"/>
      <c r="Z889" s="340"/>
    </row>
    <row r="890" spans="1:26" ht="17.25" customHeight="1" x14ac:dyDescent="0.3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  <c r="U890" s="340"/>
      <c r="V890" s="340"/>
      <c r="W890" s="340"/>
      <c r="X890" s="340"/>
      <c r="Y890" s="340"/>
      <c r="Z890" s="340"/>
    </row>
    <row r="891" spans="1:26" ht="17.25" customHeight="1" x14ac:dyDescent="0.3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W891" s="340"/>
      <c r="X891" s="340"/>
      <c r="Y891" s="340"/>
      <c r="Z891" s="340"/>
    </row>
    <row r="892" spans="1:26" ht="17.25" customHeight="1" x14ac:dyDescent="0.3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  <c r="U892" s="340"/>
      <c r="V892" s="340"/>
      <c r="W892" s="340"/>
      <c r="X892" s="340"/>
      <c r="Y892" s="340"/>
      <c r="Z892" s="340"/>
    </row>
    <row r="893" spans="1:26" ht="17.25" customHeight="1" x14ac:dyDescent="0.3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  <c r="U893" s="340"/>
      <c r="V893" s="340"/>
      <c r="W893" s="340"/>
      <c r="X893" s="340"/>
      <c r="Y893" s="340"/>
      <c r="Z893" s="340"/>
    </row>
    <row r="894" spans="1:26" ht="17.25" customHeight="1" x14ac:dyDescent="0.3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  <c r="U894" s="340"/>
      <c r="V894" s="340"/>
      <c r="W894" s="340"/>
      <c r="X894" s="340"/>
      <c r="Y894" s="340"/>
      <c r="Z894" s="340"/>
    </row>
    <row r="895" spans="1:26" ht="17.25" customHeight="1" x14ac:dyDescent="0.3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  <c r="U895" s="340"/>
      <c r="V895" s="340"/>
      <c r="W895" s="340"/>
      <c r="X895" s="340"/>
      <c r="Y895" s="340"/>
      <c r="Z895" s="340"/>
    </row>
    <row r="896" spans="1:26" ht="17.25" customHeight="1" x14ac:dyDescent="0.3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W896" s="340"/>
      <c r="X896" s="340"/>
      <c r="Y896" s="340"/>
      <c r="Z896" s="340"/>
    </row>
    <row r="897" spans="1:26" ht="17.25" customHeight="1" x14ac:dyDescent="0.3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  <c r="U897" s="340"/>
      <c r="V897" s="340"/>
      <c r="W897" s="340"/>
      <c r="X897" s="340"/>
      <c r="Y897" s="340"/>
      <c r="Z897" s="340"/>
    </row>
    <row r="898" spans="1:26" ht="17.25" customHeight="1" x14ac:dyDescent="0.3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  <c r="U898" s="340"/>
      <c r="V898" s="340"/>
      <c r="W898" s="340"/>
      <c r="X898" s="340"/>
      <c r="Y898" s="340"/>
      <c r="Z898" s="340"/>
    </row>
    <row r="899" spans="1:26" ht="17.25" customHeight="1" x14ac:dyDescent="0.3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  <c r="U899" s="340"/>
      <c r="V899" s="340"/>
      <c r="W899" s="340"/>
      <c r="X899" s="340"/>
      <c r="Y899" s="340"/>
      <c r="Z899" s="340"/>
    </row>
    <row r="900" spans="1:26" ht="17.25" customHeight="1" x14ac:dyDescent="0.3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W900" s="340"/>
      <c r="X900" s="340"/>
      <c r="Y900" s="340"/>
      <c r="Z900" s="340"/>
    </row>
    <row r="901" spans="1:26" ht="17.25" customHeight="1" x14ac:dyDescent="0.3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  <c r="U901" s="340"/>
      <c r="V901" s="340"/>
      <c r="W901" s="340"/>
      <c r="X901" s="340"/>
      <c r="Y901" s="340"/>
      <c r="Z901" s="340"/>
    </row>
    <row r="902" spans="1:26" ht="17.25" customHeight="1" x14ac:dyDescent="0.3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  <c r="U902" s="340"/>
      <c r="V902" s="340"/>
      <c r="W902" s="340"/>
      <c r="X902" s="340"/>
      <c r="Y902" s="340"/>
      <c r="Z902" s="340"/>
    </row>
    <row r="903" spans="1:26" ht="17.25" customHeight="1" x14ac:dyDescent="0.3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W903" s="340"/>
      <c r="X903" s="340"/>
      <c r="Y903" s="340"/>
      <c r="Z903" s="340"/>
    </row>
    <row r="904" spans="1:26" ht="17.25" customHeight="1" x14ac:dyDescent="0.3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  <c r="U904" s="340"/>
      <c r="V904" s="340"/>
      <c r="W904" s="340"/>
      <c r="X904" s="340"/>
      <c r="Y904" s="340"/>
      <c r="Z904" s="340"/>
    </row>
    <row r="905" spans="1:26" ht="17.25" customHeight="1" x14ac:dyDescent="0.3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  <c r="U905" s="340"/>
      <c r="V905" s="340"/>
      <c r="W905" s="340"/>
      <c r="X905" s="340"/>
      <c r="Y905" s="340"/>
      <c r="Z905" s="340"/>
    </row>
    <row r="906" spans="1:26" ht="17.25" customHeight="1" x14ac:dyDescent="0.3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W906" s="340"/>
      <c r="X906" s="340"/>
      <c r="Y906" s="340"/>
      <c r="Z906" s="340"/>
    </row>
    <row r="907" spans="1:26" ht="17.25" customHeight="1" x14ac:dyDescent="0.3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  <c r="U907" s="340"/>
      <c r="V907" s="340"/>
      <c r="W907" s="340"/>
      <c r="X907" s="340"/>
      <c r="Y907" s="340"/>
      <c r="Z907" s="340"/>
    </row>
    <row r="908" spans="1:26" ht="17.25" customHeight="1" x14ac:dyDescent="0.3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  <c r="U908" s="340"/>
      <c r="V908" s="340"/>
      <c r="W908" s="340"/>
      <c r="X908" s="340"/>
      <c r="Y908" s="340"/>
      <c r="Z908" s="340"/>
    </row>
    <row r="909" spans="1:26" ht="17.25" customHeight="1" x14ac:dyDescent="0.3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  <c r="U909" s="340"/>
      <c r="V909" s="340"/>
      <c r="W909" s="340"/>
      <c r="X909" s="340"/>
      <c r="Y909" s="340"/>
      <c r="Z909" s="340"/>
    </row>
    <row r="910" spans="1:26" ht="17.25" customHeight="1" x14ac:dyDescent="0.3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  <c r="U910" s="340"/>
      <c r="V910" s="340"/>
      <c r="W910" s="340"/>
      <c r="X910" s="340"/>
      <c r="Y910" s="340"/>
      <c r="Z910" s="340"/>
    </row>
    <row r="911" spans="1:26" ht="17.25" customHeight="1" x14ac:dyDescent="0.3">
      <c r="A911" s="340"/>
      <c r="B911" s="340"/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/>
      <c r="W911" s="340"/>
      <c r="X911" s="340"/>
      <c r="Y911" s="340"/>
      <c r="Z911" s="340"/>
    </row>
    <row r="912" spans="1:26" ht="17.25" customHeight="1" x14ac:dyDescent="0.3">
      <c r="A912" s="340"/>
      <c r="B912" s="340"/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340"/>
      <c r="O912" s="340"/>
      <c r="P912" s="340"/>
      <c r="Q912" s="340"/>
      <c r="R912" s="340"/>
      <c r="S912" s="340"/>
      <c r="T912" s="340"/>
      <c r="U912" s="340"/>
      <c r="V912" s="340"/>
      <c r="W912" s="340"/>
      <c r="X912" s="340"/>
      <c r="Y912" s="340"/>
      <c r="Z912" s="340"/>
    </row>
    <row r="913" spans="1:26" ht="17.25" customHeight="1" x14ac:dyDescent="0.3">
      <c r="A913" s="340"/>
      <c r="B913" s="340"/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340"/>
      <c r="O913" s="340"/>
      <c r="P913" s="340"/>
      <c r="Q913" s="340"/>
      <c r="R913" s="340"/>
      <c r="S913" s="340"/>
      <c r="T913" s="340"/>
      <c r="U913" s="340"/>
      <c r="V913" s="340"/>
      <c r="W913" s="340"/>
      <c r="X913" s="340"/>
      <c r="Y913" s="340"/>
      <c r="Z913" s="340"/>
    </row>
    <row r="914" spans="1:26" ht="17.25" customHeight="1" x14ac:dyDescent="0.3">
      <c r="A914" s="340"/>
      <c r="B914" s="340"/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340"/>
      <c r="O914" s="340"/>
      <c r="P914" s="340"/>
      <c r="Q914" s="340"/>
      <c r="R914" s="340"/>
      <c r="S914" s="340"/>
      <c r="T914" s="340"/>
      <c r="U914" s="340"/>
      <c r="V914" s="340"/>
      <c r="W914" s="340"/>
      <c r="X914" s="340"/>
      <c r="Y914" s="340"/>
      <c r="Z914" s="340"/>
    </row>
    <row r="915" spans="1:26" ht="17.25" customHeight="1" x14ac:dyDescent="0.3">
      <c r="A915" s="340"/>
      <c r="B915" s="340"/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340"/>
      <c r="O915" s="340"/>
      <c r="P915" s="340"/>
      <c r="Q915" s="340"/>
      <c r="R915" s="340"/>
      <c r="S915" s="340"/>
      <c r="T915" s="340"/>
      <c r="U915" s="340"/>
      <c r="V915" s="340"/>
      <c r="W915" s="340"/>
      <c r="X915" s="340"/>
      <c r="Y915" s="340"/>
      <c r="Z915" s="340"/>
    </row>
    <row r="916" spans="1:26" ht="17.25" customHeight="1" x14ac:dyDescent="0.3">
      <c r="A916" s="340"/>
      <c r="B916" s="340"/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W916" s="340"/>
      <c r="X916" s="340"/>
      <c r="Y916" s="340"/>
      <c r="Z916" s="340"/>
    </row>
    <row r="917" spans="1:26" ht="17.25" customHeight="1" x14ac:dyDescent="0.3">
      <c r="A917" s="340"/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  <c r="O917" s="340"/>
      <c r="P917" s="340"/>
      <c r="Q917" s="340"/>
      <c r="R917" s="340"/>
      <c r="S917" s="340"/>
      <c r="T917" s="340"/>
      <c r="U917" s="340"/>
      <c r="V917" s="340"/>
      <c r="W917" s="340"/>
      <c r="X917" s="340"/>
      <c r="Y917" s="340"/>
      <c r="Z917" s="340"/>
    </row>
    <row r="918" spans="1:26" ht="17.25" customHeight="1" x14ac:dyDescent="0.3">
      <c r="A918" s="340"/>
      <c r="B918" s="340"/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340"/>
      <c r="O918" s="340"/>
      <c r="P918" s="340"/>
      <c r="Q918" s="340"/>
      <c r="R918" s="340"/>
      <c r="S918" s="340"/>
      <c r="T918" s="340"/>
      <c r="U918" s="340"/>
      <c r="V918" s="340"/>
      <c r="W918" s="340"/>
      <c r="X918" s="340"/>
      <c r="Y918" s="340"/>
      <c r="Z918" s="340"/>
    </row>
    <row r="919" spans="1:26" ht="17.25" customHeight="1" x14ac:dyDescent="0.3">
      <c r="A919" s="340"/>
      <c r="B919" s="340"/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W919" s="340"/>
      <c r="X919" s="340"/>
      <c r="Y919" s="340"/>
      <c r="Z919" s="340"/>
    </row>
    <row r="920" spans="1:26" ht="17.25" customHeight="1" x14ac:dyDescent="0.3">
      <c r="A920" s="340"/>
      <c r="B920" s="340"/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340"/>
      <c r="O920" s="340"/>
      <c r="P920" s="340"/>
      <c r="Q920" s="340"/>
      <c r="R920" s="340"/>
      <c r="S920" s="340"/>
      <c r="T920" s="340"/>
      <c r="U920" s="340"/>
      <c r="V920" s="340"/>
      <c r="W920" s="340"/>
      <c r="X920" s="340"/>
      <c r="Y920" s="340"/>
      <c r="Z920" s="340"/>
    </row>
    <row r="921" spans="1:26" ht="17.25" customHeight="1" x14ac:dyDescent="0.3">
      <c r="A921" s="340"/>
      <c r="B921" s="340"/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340"/>
      <c r="O921" s="340"/>
      <c r="P921" s="340"/>
      <c r="Q921" s="340"/>
      <c r="R921" s="340"/>
      <c r="S921" s="340"/>
      <c r="T921" s="340"/>
      <c r="U921" s="340"/>
      <c r="V921" s="340"/>
      <c r="W921" s="340"/>
      <c r="X921" s="340"/>
      <c r="Y921" s="340"/>
      <c r="Z921" s="340"/>
    </row>
    <row r="922" spans="1:26" ht="17.25" customHeight="1" x14ac:dyDescent="0.3">
      <c r="A922" s="340"/>
      <c r="B922" s="340"/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W922" s="340"/>
      <c r="X922" s="340"/>
      <c r="Y922" s="340"/>
      <c r="Z922" s="340"/>
    </row>
    <row r="923" spans="1:26" ht="17.25" customHeight="1" x14ac:dyDescent="0.3">
      <c r="A923" s="340"/>
      <c r="B923" s="340"/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340"/>
      <c r="O923" s="340"/>
      <c r="P923" s="340"/>
      <c r="Q923" s="340"/>
      <c r="R923" s="340"/>
      <c r="S923" s="340"/>
      <c r="T923" s="340"/>
      <c r="U923" s="340"/>
      <c r="V923" s="340"/>
      <c r="W923" s="340"/>
      <c r="X923" s="340"/>
      <c r="Y923" s="340"/>
      <c r="Z923" s="340"/>
    </row>
    <row r="924" spans="1:26" ht="17.25" customHeight="1" x14ac:dyDescent="0.3">
      <c r="A924" s="340"/>
      <c r="B924" s="340"/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W924" s="340"/>
      <c r="X924" s="340"/>
      <c r="Y924" s="340"/>
      <c r="Z924" s="340"/>
    </row>
    <row r="925" spans="1:26" ht="17.25" customHeight="1" x14ac:dyDescent="0.3">
      <c r="A925" s="340"/>
      <c r="B925" s="340"/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340"/>
      <c r="O925" s="340"/>
      <c r="P925" s="340"/>
      <c r="Q925" s="340"/>
      <c r="R925" s="340"/>
      <c r="S925" s="340"/>
      <c r="T925" s="340"/>
      <c r="U925" s="340"/>
      <c r="V925" s="340"/>
      <c r="W925" s="340"/>
      <c r="X925" s="340"/>
      <c r="Y925" s="340"/>
      <c r="Z925" s="340"/>
    </row>
    <row r="926" spans="1:26" ht="17.25" customHeight="1" x14ac:dyDescent="0.3">
      <c r="A926" s="340"/>
      <c r="B926" s="340"/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W926" s="340"/>
      <c r="X926" s="340"/>
      <c r="Y926" s="340"/>
      <c r="Z926" s="340"/>
    </row>
    <row r="927" spans="1:26" ht="17.25" customHeight="1" x14ac:dyDescent="0.3">
      <c r="A927" s="340"/>
      <c r="B927" s="340"/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340"/>
      <c r="O927" s="340"/>
      <c r="P927" s="340"/>
      <c r="Q927" s="340"/>
      <c r="R927" s="340"/>
      <c r="S927" s="340"/>
      <c r="T927" s="340"/>
      <c r="U927" s="340"/>
      <c r="V927" s="340"/>
      <c r="W927" s="340"/>
      <c r="X927" s="340"/>
      <c r="Y927" s="340"/>
      <c r="Z927" s="340"/>
    </row>
    <row r="928" spans="1:26" ht="17.25" customHeight="1" x14ac:dyDescent="0.3">
      <c r="A928" s="340"/>
      <c r="B928" s="340"/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W928" s="340"/>
      <c r="X928" s="340"/>
      <c r="Y928" s="340"/>
      <c r="Z928" s="340"/>
    </row>
    <row r="929" spans="1:26" ht="17.25" customHeight="1" x14ac:dyDescent="0.3">
      <c r="A929" s="340"/>
      <c r="B929" s="340"/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340"/>
      <c r="O929" s="340"/>
      <c r="P929" s="340"/>
      <c r="Q929" s="340"/>
      <c r="R929" s="340"/>
      <c r="S929" s="340"/>
      <c r="T929" s="340"/>
      <c r="U929" s="340"/>
      <c r="V929" s="340"/>
      <c r="W929" s="340"/>
      <c r="X929" s="340"/>
      <c r="Y929" s="340"/>
      <c r="Z929" s="340"/>
    </row>
    <row r="930" spans="1:26" ht="17.25" customHeight="1" x14ac:dyDescent="0.3">
      <c r="A930" s="340"/>
      <c r="B930" s="340"/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340"/>
      <c r="O930" s="340"/>
      <c r="P930" s="340"/>
      <c r="Q930" s="340"/>
      <c r="R930" s="340"/>
      <c r="S930" s="340"/>
      <c r="T930" s="340"/>
      <c r="U930" s="340"/>
      <c r="V930" s="340"/>
      <c r="W930" s="340"/>
      <c r="X930" s="340"/>
      <c r="Y930" s="340"/>
      <c r="Z930" s="340"/>
    </row>
    <row r="931" spans="1:26" ht="17.25" customHeight="1" x14ac:dyDescent="0.3">
      <c r="A931" s="340"/>
      <c r="B931" s="340"/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340"/>
      <c r="O931" s="340"/>
      <c r="P931" s="340"/>
      <c r="Q931" s="340"/>
      <c r="R931" s="340"/>
      <c r="S931" s="340"/>
      <c r="T931" s="340"/>
      <c r="U931" s="340"/>
      <c r="V931" s="340"/>
      <c r="W931" s="340"/>
      <c r="X931" s="340"/>
      <c r="Y931" s="340"/>
      <c r="Z931" s="340"/>
    </row>
    <row r="932" spans="1:26" ht="17.25" customHeight="1" x14ac:dyDescent="0.3">
      <c r="A932" s="340"/>
      <c r="B932" s="340"/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340"/>
      <c r="O932" s="340"/>
      <c r="P932" s="340"/>
      <c r="Q932" s="340"/>
      <c r="R932" s="340"/>
      <c r="S932" s="340"/>
      <c r="T932" s="340"/>
      <c r="U932" s="340"/>
      <c r="V932" s="340"/>
      <c r="W932" s="340"/>
      <c r="X932" s="340"/>
      <c r="Y932" s="340"/>
      <c r="Z932" s="340"/>
    </row>
    <row r="933" spans="1:26" ht="17.25" customHeight="1" x14ac:dyDescent="0.3">
      <c r="A933" s="340"/>
      <c r="B933" s="340"/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340"/>
      <c r="O933" s="340"/>
      <c r="P933" s="340"/>
      <c r="Q933" s="340"/>
      <c r="R933" s="340"/>
      <c r="S933" s="340"/>
      <c r="T933" s="340"/>
      <c r="U933" s="340"/>
      <c r="V933" s="340"/>
      <c r="W933" s="340"/>
      <c r="X933" s="340"/>
      <c r="Y933" s="340"/>
      <c r="Z933" s="340"/>
    </row>
    <row r="934" spans="1:26" ht="17.25" customHeight="1" x14ac:dyDescent="0.3">
      <c r="A934" s="340"/>
      <c r="B934" s="340"/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340"/>
      <c r="O934" s="340"/>
      <c r="P934" s="340"/>
      <c r="Q934" s="340"/>
      <c r="R934" s="340"/>
      <c r="S934" s="340"/>
      <c r="T934" s="340"/>
      <c r="U934" s="340"/>
      <c r="V934" s="340"/>
      <c r="W934" s="340"/>
      <c r="X934" s="340"/>
      <c r="Y934" s="340"/>
      <c r="Z934" s="340"/>
    </row>
    <row r="935" spans="1:26" ht="17.25" customHeight="1" x14ac:dyDescent="0.3">
      <c r="A935" s="340"/>
      <c r="B935" s="340"/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340"/>
      <c r="O935" s="340"/>
      <c r="P935" s="340"/>
      <c r="Q935" s="340"/>
      <c r="R935" s="340"/>
      <c r="S935" s="340"/>
      <c r="T935" s="340"/>
      <c r="U935" s="340"/>
      <c r="V935" s="340"/>
      <c r="W935" s="340"/>
      <c r="X935" s="340"/>
      <c r="Y935" s="340"/>
      <c r="Z935" s="340"/>
    </row>
    <row r="936" spans="1:26" ht="17.25" customHeight="1" x14ac:dyDescent="0.3">
      <c r="A936" s="340"/>
      <c r="B936" s="340"/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340"/>
      <c r="O936" s="340"/>
      <c r="P936" s="340"/>
      <c r="Q936" s="340"/>
      <c r="R936" s="340"/>
      <c r="S936" s="340"/>
      <c r="T936" s="340"/>
      <c r="U936" s="340"/>
      <c r="V936" s="340"/>
      <c r="W936" s="340"/>
      <c r="X936" s="340"/>
      <c r="Y936" s="340"/>
      <c r="Z936" s="340"/>
    </row>
    <row r="937" spans="1:26" ht="17.25" customHeight="1" x14ac:dyDescent="0.3">
      <c r="A937" s="340"/>
      <c r="B937" s="340"/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340"/>
      <c r="O937" s="340"/>
      <c r="P937" s="340"/>
      <c r="Q937" s="340"/>
      <c r="R937" s="340"/>
      <c r="S937" s="340"/>
      <c r="T937" s="340"/>
      <c r="U937" s="340"/>
      <c r="V937" s="340"/>
      <c r="W937" s="340"/>
      <c r="X937" s="340"/>
      <c r="Y937" s="340"/>
      <c r="Z937" s="340"/>
    </row>
    <row r="938" spans="1:26" ht="17.25" customHeight="1" x14ac:dyDescent="0.3">
      <c r="A938" s="340"/>
      <c r="B938" s="340"/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340"/>
      <c r="O938" s="340"/>
      <c r="P938" s="340"/>
      <c r="Q938" s="340"/>
      <c r="R938" s="340"/>
      <c r="S938" s="340"/>
      <c r="T938" s="340"/>
      <c r="U938" s="340"/>
      <c r="V938" s="340"/>
      <c r="W938" s="340"/>
      <c r="X938" s="340"/>
      <c r="Y938" s="340"/>
      <c r="Z938" s="340"/>
    </row>
    <row r="939" spans="1:26" ht="17.25" customHeight="1" x14ac:dyDescent="0.3">
      <c r="A939" s="340"/>
      <c r="B939" s="340"/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340"/>
      <c r="O939" s="340"/>
      <c r="P939" s="340"/>
      <c r="Q939" s="340"/>
      <c r="R939" s="340"/>
      <c r="S939" s="340"/>
      <c r="T939" s="340"/>
      <c r="U939" s="340"/>
      <c r="V939" s="340"/>
      <c r="W939" s="340"/>
      <c r="X939" s="340"/>
      <c r="Y939" s="340"/>
      <c r="Z939" s="340"/>
    </row>
    <row r="940" spans="1:26" ht="17.25" customHeight="1" x14ac:dyDescent="0.3">
      <c r="A940" s="340"/>
      <c r="B940" s="340"/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340"/>
      <c r="O940" s="340"/>
      <c r="P940" s="340"/>
      <c r="Q940" s="340"/>
      <c r="R940" s="340"/>
      <c r="S940" s="340"/>
      <c r="T940" s="340"/>
      <c r="U940" s="340"/>
      <c r="V940" s="340"/>
      <c r="W940" s="340"/>
      <c r="X940" s="340"/>
      <c r="Y940" s="340"/>
      <c r="Z940" s="340"/>
    </row>
    <row r="941" spans="1:26" ht="17.25" customHeight="1" x14ac:dyDescent="0.3">
      <c r="A941" s="340"/>
      <c r="B941" s="340"/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340"/>
      <c r="O941" s="340"/>
      <c r="P941" s="340"/>
      <c r="Q941" s="340"/>
      <c r="R941" s="340"/>
      <c r="S941" s="340"/>
      <c r="T941" s="340"/>
      <c r="U941" s="340"/>
      <c r="V941" s="340"/>
      <c r="W941" s="340"/>
      <c r="X941" s="340"/>
      <c r="Y941" s="340"/>
      <c r="Z941" s="340"/>
    </row>
    <row r="942" spans="1:26" ht="17.25" customHeight="1" x14ac:dyDescent="0.3">
      <c r="A942" s="340"/>
      <c r="B942" s="340"/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W942" s="340"/>
      <c r="X942" s="340"/>
      <c r="Y942" s="340"/>
      <c r="Z942" s="340"/>
    </row>
    <row r="943" spans="1:26" ht="17.25" customHeight="1" x14ac:dyDescent="0.3">
      <c r="A943" s="340"/>
      <c r="B943" s="340"/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W943" s="340"/>
      <c r="X943" s="340"/>
      <c r="Y943" s="340"/>
      <c r="Z943" s="340"/>
    </row>
    <row r="944" spans="1:26" ht="17.25" customHeight="1" x14ac:dyDescent="0.3">
      <c r="A944" s="340"/>
      <c r="B944" s="340"/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340"/>
      <c r="O944" s="340"/>
      <c r="P944" s="340"/>
      <c r="Q944" s="340"/>
      <c r="R944" s="340"/>
      <c r="S944" s="340"/>
      <c r="T944" s="340"/>
      <c r="U944" s="340"/>
      <c r="V944" s="340"/>
      <c r="W944" s="340"/>
      <c r="X944" s="340"/>
      <c r="Y944" s="340"/>
      <c r="Z944" s="340"/>
    </row>
    <row r="945" spans="1:26" ht="17.25" customHeight="1" x14ac:dyDescent="0.3">
      <c r="A945" s="340"/>
      <c r="B945" s="340"/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340"/>
      <c r="O945" s="340"/>
      <c r="P945" s="340"/>
      <c r="Q945" s="340"/>
      <c r="R945" s="340"/>
      <c r="S945" s="340"/>
      <c r="T945" s="340"/>
      <c r="U945" s="340"/>
      <c r="V945" s="340"/>
      <c r="W945" s="340"/>
      <c r="X945" s="340"/>
      <c r="Y945" s="340"/>
      <c r="Z945" s="340"/>
    </row>
    <row r="946" spans="1:26" ht="17.25" customHeight="1" x14ac:dyDescent="0.3">
      <c r="A946" s="340"/>
      <c r="B946" s="340"/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340"/>
      <c r="O946" s="340"/>
      <c r="P946" s="340"/>
      <c r="Q946" s="340"/>
      <c r="R946" s="340"/>
      <c r="S946" s="340"/>
      <c r="T946" s="340"/>
      <c r="U946" s="340"/>
      <c r="V946" s="340"/>
      <c r="W946" s="340"/>
      <c r="X946" s="340"/>
      <c r="Y946" s="340"/>
      <c r="Z946" s="340"/>
    </row>
    <row r="947" spans="1:26" ht="17.25" customHeight="1" x14ac:dyDescent="0.3">
      <c r="A947" s="340"/>
      <c r="B947" s="340"/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340"/>
      <c r="O947" s="340"/>
      <c r="P947" s="340"/>
      <c r="Q947" s="340"/>
      <c r="R947" s="340"/>
      <c r="S947" s="340"/>
      <c r="T947" s="340"/>
      <c r="U947" s="340"/>
      <c r="V947" s="340"/>
      <c r="W947" s="340"/>
      <c r="X947" s="340"/>
      <c r="Y947" s="340"/>
      <c r="Z947" s="340"/>
    </row>
    <row r="948" spans="1:26" ht="17.25" customHeight="1" x14ac:dyDescent="0.3">
      <c r="A948" s="340"/>
      <c r="B948" s="340"/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340"/>
      <c r="O948" s="340"/>
      <c r="P948" s="340"/>
      <c r="Q948" s="340"/>
      <c r="R948" s="340"/>
      <c r="S948" s="340"/>
      <c r="T948" s="340"/>
      <c r="U948" s="340"/>
      <c r="V948" s="340"/>
      <c r="W948" s="340"/>
      <c r="X948" s="340"/>
      <c r="Y948" s="340"/>
      <c r="Z948" s="340"/>
    </row>
    <row r="949" spans="1:26" ht="17.25" customHeight="1" x14ac:dyDescent="0.3">
      <c r="A949" s="340"/>
      <c r="B949" s="340"/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340"/>
      <c r="O949" s="340"/>
      <c r="P949" s="340"/>
      <c r="Q949" s="340"/>
      <c r="R949" s="340"/>
      <c r="S949" s="340"/>
      <c r="T949" s="340"/>
      <c r="U949" s="340"/>
      <c r="V949" s="340"/>
      <c r="W949" s="340"/>
      <c r="X949" s="340"/>
      <c r="Y949" s="340"/>
      <c r="Z949" s="340"/>
    </row>
    <row r="950" spans="1:26" ht="17.25" customHeight="1" x14ac:dyDescent="0.3">
      <c r="A950" s="340"/>
      <c r="B950" s="340"/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340"/>
      <c r="O950" s="340"/>
      <c r="P950" s="340"/>
      <c r="Q950" s="340"/>
      <c r="R950" s="340"/>
      <c r="S950" s="340"/>
      <c r="T950" s="340"/>
      <c r="U950" s="340"/>
      <c r="V950" s="340"/>
      <c r="W950" s="340"/>
      <c r="X950" s="340"/>
      <c r="Y950" s="340"/>
      <c r="Z950" s="340"/>
    </row>
    <row r="951" spans="1:26" ht="17.25" customHeight="1" x14ac:dyDescent="0.3">
      <c r="A951" s="340"/>
      <c r="B951" s="340"/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340"/>
      <c r="T951" s="340"/>
      <c r="U951" s="340"/>
      <c r="V951" s="340"/>
      <c r="W951" s="340"/>
      <c r="X951" s="340"/>
      <c r="Y951" s="340"/>
      <c r="Z951" s="340"/>
    </row>
    <row r="952" spans="1:26" ht="17.25" customHeight="1" x14ac:dyDescent="0.3">
      <c r="A952" s="340"/>
      <c r="B952" s="340"/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340"/>
      <c r="O952" s="340"/>
      <c r="P952" s="340"/>
      <c r="Q952" s="340"/>
      <c r="R952" s="340"/>
      <c r="S952" s="340"/>
      <c r="T952" s="340"/>
      <c r="U952" s="340"/>
      <c r="V952" s="340"/>
      <c r="W952" s="340"/>
      <c r="X952" s="340"/>
      <c r="Y952" s="340"/>
      <c r="Z952" s="340"/>
    </row>
    <row r="953" spans="1:26" ht="17.25" customHeight="1" x14ac:dyDescent="0.3">
      <c r="A953" s="340"/>
      <c r="B953" s="340"/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340"/>
      <c r="O953" s="340"/>
      <c r="P953" s="340"/>
      <c r="Q953" s="340"/>
      <c r="R953" s="340"/>
      <c r="S953" s="340"/>
      <c r="T953" s="340"/>
      <c r="U953" s="340"/>
      <c r="V953" s="340"/>
      <c r="W953" s="340"/>
      <c r="X953" s="340"/>
      <c r="Y953" s="340"/>
      <c r="Z953" s="340"/>
    </row>
    <row r="954" spans="1:26" ht="17.25" customHeight="1" x14ac:dyDescent="0.3">
      <c r="A954" s="340"/>
      <c r="B954" s="340"/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340"/>
      <c r="O954" s="340"/>
      <c r="P954" s="340"/>
      <c r="Q954" s="340"/>
      <c r="R954" s="340"/>
      <c r="S954" s="340"/>
      <c r="T954" s="340"/>
      <c r="U954" s="340"/>
      <c r="V954" s="340"/>
      <c r="W954" s="340"/>
      <c r="X954" s="340"/>
      <c r="Y954" s="340"/>
      <c r="Z954" s="340"/>
    </row>
    <row r="955" spans="1:26" ht="17.25" customHeight="1" x14ac:dyDescent="0.3">
      <c r="A955" s="340"/>
      <c r="B955" s="340"/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340"/>
      <c r="O955" s="340"/>
      <c r="P955" s="340"/>
      <c r="Q955" s="340"/>
      <c r="R955" s="340"/>
      <c r="S955" s="340"/>
      <c r="T955" s="340"/>
      <c r="U955" s="340"/>
      <c r="V955" s="340"/>
      <c r="W955" s="340"/>
      <c r="X955" s="340"/>
      <c r="Y955" s="340"/>
      <c r="Z955" s="340"/>
    </row>
    <row r="956" spans="1:26" ht="17.25" customHeight="1" x14ac:dyDescent="0.3">
      <c r="A956" s="340"/>
      <c r="B956" s="340"/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340"/>
      <c r="O956" s="340"/>
      <c r="P956" s="340"/>
      <c r="Q956" s="340"/>
      <c r="R956" s="340"/>
      <c r="S956" s="340"/>
      <c r="T956" s="340"/>
      <c r="U956" s="340"/>
      <c r="V956" s="340"/>
      <c r="W956" s="340"/>
      <c r="X956" s="340"/>
      <c r="Y956" s="340"/>
      <c r="Z956" s="340"/>
    </row>
    <row r="957" spans="1:26" ht="17.25" customHeight="1" x14ac:dyDescent="0.3">
      <c r="A957" s="340"/>
      <c r="B957" s="340"/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340"/>
      <c r="O957" s="340"/>
      <c r="P957" s="340"/>
      <c r="Q957" s="340"/>
      <c r="R957" s="340"/>
      <c r="S957" s="340"/>
      <c r="T957" s="340"/>
      <c r="U957" s="340"/>
      <c r="V957" s="340"/>
      <c r="W957" s="340"/>
      <c r="X957" s="340"/>
      <c r="Y957" s="340"/>
      <c r="Z957" s="340"/>
    </row>
    <row r="958" spans="1:26" ht="17.25" customHeight="1" x14ac:dyDescent="0.3">
      <c r="A958" s="340"/>
      <c r="B958" s="340"/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340"/>
      <c r="O958" s="340"/>
      <c r="P958" s="340"/>
      <c r="Q958" s="340"/>
      <c r="R958" s="340"/>
      <c r="S958" s="340"/>
      <c r="T958" s="340"/>
      <c r="U958" s="340"/>
      <c r="V958" s="340"/>
      <c r="W958" s="340"/>
      <c r="X958" s="340"/>
      <c r="Y958" s="340"/>
      <c r="Z958" s="340"/>
    </row>
    <row r="959" spans="1:26" ht="17.25" customHeight="1" x14ac:dyDescent="0.3">
      <c r="A959" s="340"/>
      <c r="B959" s="340"/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340"/>
      <c r="O959" s="340"/>
      <c r="P959" s="340"/>
      <c r="Q959" s="340"/>
      <c r="R959" s="340"/>
      <c r="S959" s="340"/>
      <c r="T959" s="340"/>
      <c r="U959" s="340"/>
      <c r="V959" s="340"/>
      <c r="W959" s="340"/>
      <c r="X959" s="340"/>
      <c r="Y959" s="340"/>
      <c r="Z959" s="340"/>
    </row>
    <row r="960" spans="1:26" ht="17.25" customHeight="1" x14ac:dyDescent="0.3">
      <c r="A960" s="340"/>
      <c r="B960" s="340"/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340"/>
      <c r="O960" s="340"/>
      <c r="P960" s="340"/>
      <c r="Q960" s="340"/>
      <c r="R960" s="340"/>
      <c r="S960" s="340"/>
      <c r="T960" s="340"/>
      <c r="U960" s="340"/>
      <c r="V960" s="340"/>
      <c r="W960" s="340"/>
      <c r="X960" s="340"/>
      <c r="Y960" s="340"/>
      <c r="Z960" s="340"/>
    </row>
    <row r="961" spans="1:26" ht="17.25" customHeight="1" x14ac:dyDescent="0.3">
      <c r="A961" s="340"/>
      <c r="B961" s="340"/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340"/>
      <c r="O961" s="340"/>
      <c r="P961" s="340"/>
      <c r="Q961" s="340"/>
      <c r="R961" s="340"/>
      <c r="S961" s="340"/>
      <c r="T961" s="340"/>
      <c r="U961" s="340"/>
      <c r="V961" s="340"/>
      <c r="W961" s="340"/>
      <c r="X961" s="340"/>
      <c r="Y961" s="340"/>
      <c r="Z961" s="340"/>
    </row>
    <row r="962" spans="1:26" ht="17.25" customHeight="1" x14ac:dyDescent="0.3">
      <c r="A962" s="340"/>
      <c r="B962" s="340"/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340"/>
      <c r="O962" s="340"/>
      <c r="P962" s="340"/>
      <c r="Q962" s="340"/>
      <c r="R962" s="340"/>
      <c r="S962" s="340"/>
      <c r="T962" s="340"/>
      <c r="U962" s="340"/>
      <c r="V962" s="340"/>
      <c r="W962" s="340"/>
      <c r="X962" s="340"/>
      <c r="Y962" s="340"/>
      <c r="Z962" s="340"/>
    </row>
    <row r="963" spans="1:26" ht="17.25" customHeight="1" x14ac:dyDescent="0.3">
      <c r="A963" s="340"/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  <c r="O963" s="340"/>
      <c r="P963" s="340"/>
      <c r="Q963" s="340"/>
      <c r="R963" s="340"/>
      <c r="S963" s="340"/>
      <c r="T963" s="340"/>
      <c r="U963" s="340"/>
      <c r="V963" s="340"/>
      <c r="W963" s="340"/>
      <c r="X963" s="340"/>
      <c r="Y963" s="340"/>
      <c r="Z963" s="340"/>
    </row>
    <row r="964" spans="1:26" ht="17.25" customHeight="1" x14ac:dyDescent="0.3">
      <c r="A964" s="340"/>
      <c r="B964" s="340"/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W964" s="340"/>
      <c r="X964" s="340"/>
      <c r="Y964" s="340"/>
      <c r="Z964" s="340"/>
    </row>
    <row r="965" spans="1:26" ht="17.25" customHeight="1" x14ac:dyDescent="0.3">
      <c r="A965" s="340"/>
      <c r="B965" s="340"/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W965" s="340"/>
      <c r="X965" s="340"/>
      <c r="Y965" s="340"/>
      <c r="Z965" s="340"/>
    </row>
    <row r="966" spans="1:26" ht="17.25" customHeight="1" x14ac:dyDescent="0.3">
      <c r="A966" s="340"/>
      <c r="B966" s="340"/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340"/>
      <c r="O966" s="340"/>
      <c r="P966" s="340"/>
      <c r="Q966" s="340"/>
      <c r="R966" s="340"/>
      <c r="S966" s="340"/>
      <c r="T966" s="340"/>
      <c r="U966" s="340"/>
      <c r="V966" s="340"/>
      <c r="W966" s="340"/>
      <c r="X966" s="340"/>
      <c r="Y966" s="340"/>
      <c r="Z966" s="340"/>
    </row>
    <row r="967" spans="1:26" ht="17.25" customHeight="1" x14ac:dyDescent="0.3">
      <c r="A967" s="340"/>
      <c r="B967" s="340"/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340"/>
      <c r="O967" s="340"/>
      <c r="P967" s="340"/>
      <c r="Q967" s="340"/>
      <c r="R967" s="340"/>
      <c r="S967" s="340"/>
      <c r="T967" s="340"/>
      <c r="U967" s="340"/>
      <c r="V967" s="340"/>
      <c r="W967" s="340"/>
      <c r="X967" s="340"/>
      <c r="Y967" s="340"/>
      <c r="Z967" s="340"/>
    </row>
    <row r="968" spans="1:26" ht="17.25" customHeight="1" x14ac:dyDescent="0.3">
      <c r="A968" s="340"/>
      <c r="B968" s="340"/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340"/>
      <c r="O968" s="340"/>
      <c r="P968" s="340"/>
      <c r="Q968" s="340"/>
      <c r="R968" s="340"/>
      <c r="S968" s="340"/>
      <c r="T968" s="340"/>
      <c r="U968" s="340"/>
      <c r="V968" s="340"/>
      <c r="W968" s="340"/>
      <c r="X968" s="340"/>
      <c r="Y968" s="340"/>
      <c r="Z968" s="340"/>
    </row>
    <row r="969" spans="1:26" ht="17.25" customHeight="1" x14ac:dyDescent="0.3">
      <c r="A969" s="340"/>
      <c r="B969" s="340"/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340"/>
      <c r="O969" s="340"/>
      <c r="P969" s="340"/>
      <c r="Q969" s="340"/>
      <c r="R969" s="340"/>
      <c r="S969" s="340"/>
      <c r="T969" s="340"/>
      <c r="U969" s="340"/>
      <c r="V969" s="340"/>
      <c r="W969" s="340"/>
      <c r="X969" s="340"/>
      <c r="Y969" s="340"/>
      <c r="Z969" s="340"/>
    </row>
    <row r="970" spans="1:26" ht="17.25" customHeight="1" x14ac:dyDescent="0.3">
      <c r="A970" s="340"/>
      <c r="B970" s="340"/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340"/>
      <c r="O970" s="340"/>
      <c r="P970" s="340"/>
      <c r="Q970" s="340"/>
      <c r="R970" s="340"/>
      <c r="S970" s="340"/>
      <c r="T970" s="340"/>
      <c r="U970" s="340"/>
      <c r="V970" s="340"/>
      <c r="W970" s="340"/>
      <c r="X970" s="340"/>
      <c r="Y970" s="340"/>
      <c r="Z970" s="340"/>
    </row>
    <row r="971" spans="1:26" ht="17.25" customHeight="1" x14ac:dyDescent="0.3">
      <c r="A971" s="340"/>
      <c r="B971" s="340"/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340"/>
      <c r="O971" s="340"/>
      <c r="P971" s="340"/>
      <c r="Q971" s="340"/>
      <c r="R971" s="340"/>
      <c r="S971" s="340"/>
      <c r="T971" s="340"/>
      <c r="U971" s="340"/>
      <c r="V971" s="340"/>
      <c r="W971" s="340"/>
      <c r="X971" s="340"/>
      <c r="Y971" s="340"/>
      <c r="Z971" s="340"/>
    </row>
    <row r="972" spans="1:26" ht="17.25" customHeight="1" x14ac:dyDescent="0.3">
      <c r="A972" s="340"/>
      <c r="B972" s="340"/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340"/>
      <c r="O972" s="340"/>
      <c r="P972" s="340"/>
      <c r="Q972" s="340"/>
      <c r="R972" s="340"/>
      <c r="S972" s="340"/>
      <c r="T972" s="340"/>
      <c r="U972" s="340"/>
      <c r="V972" s="340"/>
      <c r="W972" s="340"/>
      <c r="X972" s="340"/>
      <c r="Y972" s="340"/>
      <c r="Z972" s="340"/>
    </row>
    <row r="973" spans="1:26" ht="17.25" customHeight="1" x14ac:dyDescent="0.3">
      <c r="A973" s="340"/>
      <c r="B973" s="340"/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340"/>
      <c r="O973" s="340"/>
      <c r="P973" s="340"/>
      <c r="Q973" s="340"/>
      <c r="R973" s="340"/>
      <c r="S973" s="340"/>
      <c r="T973" s="340"/>
      <c r="U973" s="340"/>
      <c r="V973" s="340"/>
      <c r="W973" s="340"/>
      <c r="X973" s="340"/>
      <c r="Y973" s="340"/>
      <c r="Z973" s="340"/>
    </row>
    <row r="974" spans="1:26" ht="17.25" customHeight="1" x14ac:dyDescent="0.3">
      <c r="A974" s="340"/>
      <c r="B974" s="340"/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340"/>
      <c r="O974" s="340"/>
      <c r="P974" s="340"/>
      <c r="Q974" s="340"/>
      <c r="R974" s="340"/>
      <c r="S974" s="340"/>
      <c r="T974" s="340"/>
      <c r="U974" s="340"/>
      <c r="V974" s="340"/>
      <c r="W974" s="340"/>
      <c r="X974" s="340"/>
      <c r="Y974" s="340"/>
      <c r="Z974" s="340"/>
    </row>
    <row r="975" spans="1:26" ht="17.25" customHeight="1" x14ac:dyDescent="0.3">
      <c r="A975" s="340"/>
      <c r="B975" s="340"/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340"/>
      <c r="O975" s="340"/>
      <c r="P975" s="340"/>
      <c r="Q975" s="340"/>
      <c r="R975" s="340"/>
      <c r="S975" s="340"/>
      <c r="T975" s="340"/>
      <c r="U975" s="340"/>
      <c r="V975" s="340"/>
      <c r="W975" s="340"/>
      <c r="X975" s="340"/>
      <c r="Y975" s="340"/>
      <c r="Z975" s="340"/>
    </row>
    <row r="976" spans="1:26" ht="17.25" customHeight="1" x14ac:dyDescent="0.3">
      <c r="A976" s="340"/>
      <c r="B976" s="340"/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340"/>
      <c r="O976" s="340"/>
      <c r="P976" s="340"/>
      <c r="Q976" s="340"/>
      <c r="R976" s="340"/>
      <c r="S976" s="340"/>
      <c r="T976" s="340"/>
      <c r="U976" s="340"/>
      <c r="V976" s="340"/>
      <c r="W976" s="340"/>
      <c r="X976" s="340"/>
      <c r="Y976" s="340"/>
      <c r="Z976" s="340"/>
    </row>
    <row r="977" spans="1:26" ht="17.25" customHeight="1" x14ac:dyDescent="0.3">
      <c r="A977" s="340"/>
      <c r="B977" s="340"/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340"/>
      <c r="O977" s="340"/>
      <c r="P977" s="340"/>
      <c r="Q977" s="340"/>
      <c r="R977" s="340"/>
      <c r="S977" s="340"/>
      <c r="T977" s="340"/>
      <c r="U977" s="340"/>
      <c r="V977" s="340"/>
      <c r="W977" s="340"/>
      <c r="X977" s="340"/>
      <c r="Y977" s="340"/>
      <c r="Z977" s="340"/>
    </row>
    <row r="978" spans="1:26" ht="17.25" customHeight="1" x14ac:dyDescent="0.3">
      <c r="A978" s="340"/>
      <c r="B978" s="340"/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340"/>
      <c r="O978" s="340"/>
      <c r="P978" s="340"/>
      <c r="Q978" s="340"/>
      <c r="R978" s="340"/>
      <c r="S978" s="340"/>
      <c r="T978" s="340"/>
      <c r="U978" s="340"/>
      <c r="V978" s="340"/>
      <c r="W978" s="340"/>
      <c r="X978" s="340"/>
      <c r="Y978" s="340"/>
      <c r="Z978" s="340"/>
    </row>
    <row r="979" spans="1:26" ht="17.25" customHeight="1" x14ac:dyDescent="0.3">
      <c r="A979" s="340"/>
      <c r="B979" s="340"/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340"/>
      <c r="O979" s="340"/>
      <c r="P979" s="340"/>
      <c r="Q979" s="340"/>
      <c r="R979" s="340"/>
      <c r="S979" s="340"/>
      <c r="T979" s="340"/>
      <c r="U979" s="340"/>
      <c r="V979" s="340"/>
      <c r="W979" s="340"/>
      <c r="X979" s="340"/>
      <c r="Y979" s="340"/>
      <c r="Z979" s="340"/>
    </row>
    <row r="980" spans="1:26" ht="17.25" customHeight="1" x14ac:dyDescent="0.3">
      <c r="A980" s="340"/>
      <c r="B980" s="340"/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340"/>
      <c r="O980" s="340"/>
      <c r="P980" s="340"/>
      <c r="Q980" s="340"/>
      <c r="R980" s="340"/>
      <c r="S980" s="340"/>
      <c r="T980" s="340"/>
      <c r="U980" s="340"/>
      <c r="V980" s="340"/>
      <c r="W980" s="340"/>
      <c r="X980" s="340"/>
      <c r="Y980" s="340"/>
      <c r="Z980" s="340"/>
    </row>
    <row r="981" spans="1:26" ht="17.25" customHeight="1" x14ac:dyDescent="0.3">
      <c r="A981" s="340"/>
      <c r="B981" s="340"/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340"/>
      <c r="O981" s="340"/>
      <c r="P981" s="340"/>
      <c r="Q981" s="340"/>
      <c r="R981" s="340"/>
      <c r="S981" s="340"/>
      <c r="T981" s="340"/>
      <c r="U981" s="340"/>
      <c r="V981" s="340"/>
      <c r="W981" s="340"/>
      <c r="X981" s="340"/>
      <c r="Y981" s="340"/>
      <c r="Z981" s="340"/>
    </row>
    <row r="982" spans="1:26" ht="17.25" customHeight="1" x14ac:dyDescent="0.3">
      <c r="A982" s="340"/>
      <c r="B982" s="340"/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340"/>
      <c r="O982" s="340"/>
      <c r="P982" s="340"/>
      <c r="Q982" s="340"/>
      <c r="R982" s="340"/>
      <c r="S982" s="340"/>
      <c r="T982" s="340"/>
      <c r="U982" s="340"/>
      <c r="V982" s="340"/>
      <c r="W982" s="340"/>
      <c r="X982" s="340"/>
      <c r="Y982" s="340"/>
      <c r="Z982" s="340"/>
    </row>
    <row r="983" spans="1:26" ht="17.25" customHeight="1" x14ac:dyDescent="0.3">
      <c r="A983" s="340"/>
      <c r="B983" s="340"/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340"/>
      <c r="O983" s="340"/>
      <c r="P983" s="340"/>
      <c r="Q983" s="340"/>
      <c r="R983" s="340"/>
      <c r="S983" s="340"/>
      <c r="T983" s="340"/>
      <c r="U983" s="340"/>
      <c r="V983" s="340"/>
      <c r="W983" s="340"/>
      <c r="X983" s="340"/>
      <c r="Y983" s="340"/>
      <c r="Z983" s="340"/>
    </row>
    <row r="984" spans="1:26" ht="17.25" customHeight="1" x14ac:dyDescent="0.3">
      <c r="A984" s="340"/>
      <c r="B984" s="340"/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340"/>
      <c r="O984" s="340"/>
      <c r="P984" s="340"/>
      <c r="Q984" s="340"/>
      <c r="R984" s="340"/>
      <c r="S984" s="340"/>
      <c r="T984" s="340"/>
      <c r="U984" s="340"/>
      <c r="V984" s="340"/>
      <c r="W984" s="340"/>
      <c r="X984" s="340"/>
      <c r="Y984" s="340"/>
      <c r="Z984" s="340"/>
    </row>
    <row r="985" spans="1:26" ht="17.25" customHeight="1" x14ac:dyDescent="0.3">
      <c r="A985" s="340"/>
      <c r="B985" s="340"/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340"/>
      <c r="O985" s="340"/>
      <c r="P985" s="340"/>
      <c r="Q985" s="340"/>
      <c r="R985" s="340"/>
      <c r="S985" s="340"/>
      <c r="T985" s="340"/>
      <c r="U985" s="340"/>
      <c r="V985" s="340"/>
      <c r="W985" s="340"/>
      <c r="X985" s="340"/>
      <c r="Y985" s="340"/>
      <c r="Z985" s="340"/>
    </row>
    <row r="986" spans="1:26" ht="17.25" customHeight="1" x14ac:dyDescent="0.3">
      <c r="A986" s="340"/>
      <c r="B986" s="340"/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340"/>
      <c r="O986" s="340"/>
      <c r="P986" s="340"/>
      <c r="Q986" s="340"/>
      <c r="R986" s="340"/>
      <c r="S986" s="340"/>
      <c r="T986" s="340"/>
      <c r="U986" s="340"/>
      <c r="V986" s="340"/>
      <c r="W986" s="340"/>
      <c r="X986" s="340"/>
      <c r="Y986" s="340"/>
      <c r="Z986" s="340"/>
    </row>
    <row r="987" spans="1:26" ht="17.25" customHeight="1" x14ac:dyDescent="0.3">
      <c r="A987" s="340"/>
      <c r="B987" s="340"/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340"/>
      <c r="O987" s="340"/>
      <c r="P987" s="340"/>
      <c r="Q987" s="340"/>
      <c r="R987" s="340"/>
      <c r="S987" s="340"/>
      <c r="T987" s="340"/>
      <c r="U987" s="340"/>
      <c r="V987" s="340"/>
      <c r="W987" s="340"/>
      <c r="X987" s="340"/>
      <c r="Y987" s="340"/>
      <c r="Z987" s="340"/>
    </row>
    <row r="988" spans="1:26" ht="17.25" customHeight="1" x14ac:dyDescent="0.3">
      <c r="A988" s="340"/>
      <c r="B988" s="340"/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340"/>
      <c r="O988" s="340"/>
      <c r="P988" s="340"/>
      <c r="Q988" s="340"/>
      <c r="R988" s="340"/>
      <c r="S988" s="340"/>
      <c r="T988" s="340"/>
      <c r="U988" s="340"/>
      <c r="V988" s="340"/>
      <c r="W988" s="340"/>
      <c r="X988" s="340"/>
      <c r="Y988" s="340"/>
      <c r="Z988" s="340"/>
    </row>
    <row r="989" spans="1:26" ht="17.25" customHeight="1" x14ac:dyDescent="0.3">
      <c r="A989" s="340"/>
      <c r="B989" s="340"/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340"/>
      <c r="O989" s="340"/>
      <c r="P989" s="340"/>
      <c r="Q989" s="340"/>
      <c r="R989" s="340"/>
      <c r="S989" s="340"/>
      <c r="T989" s="340"/>
      <c r="U989" s="340"/>
      <c r="V989" s="340"/>
      <c r="W989" s="340"/>
      <c r="X989" s="340"/>
      <c r="Y989" s="340"/>
      <c r="Z989" s="340"/>
    </row>
    <row r="990" spans="1:26" ht="17.25" customHeight="1" x14ac:dyDescent="0.3">
      <c r="A990" s="340"/>
      <c r="B990" s="340"/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340"/>
      <c r="O990" s="340"/>
      <c r="P990" s="340"/>
      <c r="Q990" s="340"/>
      <c r="R990" s="340"/>
      <c r="S990" s="340"/>
      <c r="T990" s="340"/>
      <c r="U990" s="340"/>
      <c r="V990" s="340"/>
      <c r="W990" s="340"/>
      <c r="X990" s="340"/>
      <c r="Y990" s="340"/>
      <c r="Z990" s="340"/>
    </row>
    <row r="991" spans="1:26" ht="17.25" customHeight="1" x14ac:dyDescent="0.3">
      <c r="A991" s="340"/>
      <c r="B991" s="340"/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340"/>
      <c r="O991" s="340"/>
      <c r="P991" s="340"/>
      <c r="Q991" s="340"/>
      <c r="R991" s="340"/>
      <c r="S991" s="340"/>
      <c r="T991" s="340"/>
      <c r="U991" s="340"/>
      <c r="V991" s="340"/>
      <c r="W991" s="340"/>
      <c r="X991" s="340"/>
      <c r="Y991" s="340"/>
      <c r="Z991" s="340"/>
    </row>
    <row r="992" spans="1:26" ht="17.25" customHeight="1" x14ac:dyDescent="0.3">
      <c r="A992" s="340"/>
      <c r="B992" s="340"/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340"/>
      <c r="O992" s="340"/>
      <c r="P992" s="340"/>
      <c r="Q992" s="340"/>
      <c r="R992" s="340"/>
      <c r="S992" s="340"/>
      <c r="T992" s="340"/>
      <c r="U992" s="340"/>
      <c r="V992" s="340"/>
      <c r="W992" s="340"/>
      <c r="X992" s="340"/>
      <c r="Y992" s="340"/>
      <c r="Z992" s="340"/>
    </row>
    <row r="993" spans="1:26" ht="17.25" customHeight="1" x14ac:dyDescent="0.3">
      <c r="A993" s="340"/>
      <c r="B993" s="340"/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340"/>
      <c r="O993" s="340"/>
      <c r="P993" s="340"/>
      <c r="Q993" s="340"/>
      <c r="R993" s="340"/>
      <c r="S993" s="340"/>
      <c r="T993" s="340"/>
      <c r="U993" s="340"/>
      <c r="V993" s="340"/>
      <c r="W993" s="340"/>
      <c r="X993" s="340"/>
      <c r="Y993" s="340"/>
      <c r="Z993" s="340"/>
    </row>
    <row r="994" spans="1:26" ht="17.25" customHeight="1" x14ac:dyDescent="0.3">
      <c r="A994" s="340"/>
      <c r="B994" s="340"/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340"/>
      <c r="O994" s="340"/>
      <c r="P994" s="340"/>
      <c r="Q994" s="340"/>
      <c r="R994" s="340"/>
      <c r="S994" s="340"/>
      <c r="T994" s="340"/>
      <c r="U994" s="340"/>
      <c r="V994" s="340"/>
      <c r="W994" s="340"/>
      <c r="X994" s="340"/>
      <c r="Y994" s="340"/>
      <c r="Z994" s="340"/>
    </row>
    <row r="995" spans="1:26" ht="17.25" customHeight="1" x14ac:dyDescent="0.3">
      <c r="A995" s="340"/>
      <c r="B995" s="340"/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340"/>
      <c r="O995" s="340"/>
      <c r="P995" s="340"/>
      <c r="Q995" s="340"/>
      <c r="R995" s="340"/>
      <c r="S995" s="340"/>
      <c r="T995" s="340"/>
      <c r="U995" s="340"/>
      <c r="V995" s="340"/>
      <c r="W995" s="340"/>
      <c r="X995" s="340"/>
      <c r="Y995" s="340"/>
      <c r="Z995" s="340"/>
    </row>
    <row r="996" spans="1:26" ht="17.25" customHeight="1" x14ac:dyDescent="0.3">
      <c r="A996" s="340"/>
      <c r="B996" s="340"/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340"/>
      <c r="O996" s="340"/>
      <c r="P996" s="340"/>
      <c r="Q996" s="340"/>
      <c r="R996" s="340"/>
      <c r="S996" s="340"/>
      <c r="T996" s="340"/>
      <c r="U996" s="340"/>
      <c r="V996" s="340"/>
      <c r="W996" s="340"/>
      <c r="X996" s="340"/>
      <c r="Y996" s="340"/>
      <c r="Z996" s="340"/>
    </row>
    <row r="997" spans="1:26" ht="17.25" customHeight="1" x14ac:dyDescent="0.3">
      <c r="A997" s="340"/>
      <c r="B997" s="340"/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340"/>
      <c r="O997" s="340"/>
      <c r="P997" s="340"/>
      <c r="Q997" s="340"/>
      <c r="R997" s="340"/>
      <c r="S997" s="340"/>
      <c r="T997" s="340"/>
      <c r="U997" s="340"/>
      <c r="V997" s="340"/>
      <c r="W997" s="340"/>
      <c r="X997" s="340"/>
      <c r="Y997" s="340"/>
      <c r="Z997" s="340"/>
    </row>
    <row r="998" spans="1:26" ht="17.25" customHeight="1" x14ac:dyDescent="0.3">
      <c r="A998" s="340"/>
      <c r="B998" s="340"/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340"/>
      <c r="O998" s="340"/>
      <c r="P998" s="340"/>
      <c r="Q998" s="340"/>
      <c r="R998" s="340"/>
      <c r="S998" s="340"/>
      <c r="T998" s="340"/>
      <c r="U998" s="340"/>
      <c r="V998" s="340"/>
      <c r="W998" s="340"/>
      <c r="X998" s="340"/>
      <c r="Y998" s="340"/>
      <c r="Z998" s="340"/>
    </row>
    <row r="999" spans="1:26" ht="17.25" customHeight="1" x14ac:dyDescent="0.3">
      <c r="A999" s="340"/>
      <c r="B999" s="340"/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340"/>
      <c r="O999" s="340"/>
      <c r="P999" s="340"/>
      <c r="Q999" s="340"/>
      <c r="R999" s="340"/>
      <c r="S999" s="340"/>
      <c r="T999" s="340"/>
      <c r="U999" s="340"/>
      <c r="V999" s="340"/>
      <c r="W999" s="340"/>
      <c r="X999" s="340"/>
      <c r="Y999" s="340"/>
      <c r="Z999" s="340"/>
    </row>
    <row r="1000" spans="1:26" ht="17.25" customHeight="1" x14ac:dyDescent="0.3">
      <c r="A1000" s="340"/>
      <c r="B1000" s="340"/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340"/>
      <c r="O1000" s="340"/>
      <c r="P1000" s="340"/>
      <c r="Q1000" s="340"/>
      <c r="R1000" s="340"/>
      <c r="S1000" s="340"/>
      <c r="T1000" s="340"/>
      <c r="U1000" s="340"/>
      <c r="V1000" s="340"/>
      <c r="W1000" s="340"/>
      <c r="X1000" s="340"/>
      <c r="Y1000" s="340"/>
      <c r="Z1000" s="340"/>
    </row>
  </sheetData>
  <mergeCells count="3">
    <mergeCell ref="B2:D2"/>
    <mergeCell ref="B8:C8"/>
    <mergeCell ref="B21:C21"/>
  </mergeCells>
  <pageMargins left="0.7" right="0.7" top="0.75" bottom="0.75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Data (Section A-F)</vt:lpstr>
      <vt:lpstr>Summary (Section B-F)</vt:lpstr>
      <vt:lpstr>Result</vt:lpstr>
      <vt:lpstr>Endorsement RMC &amp; TNC(PI)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Miza Alwani Mohamad Yusof</cp:lastModifiedBy>
  <cp:lastPrinted>2024-01-29T03:56:49Z</cp:lastPrinted>
  <dcterms:created xsi:type="dcterms:W3CDTF">2009-04-15T07:43:58Z</dcterms:created>
  <dcterms:modified xsi:type="dcterms:W3CDTF">2024-05-23T03:09:17Z</dcterms:modified>
</cp:coreProperties>
</file>